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autoCompressPictures="0"/>
  <mc:AlternateContent xmlns:mc="http://schemas.openxmlformats.org/markup-compatibility/2006">
    <mc:Choice Requires="x15">
      <x15ac:absPath xmlns:x15ac="http://schemas.microsoft.com/office/spreadsheetml/2010/11/ac" url="C:\Users\schavez\Desktop\"/>
    </mc:Choice>
  </mc:AlternateContent>
  <xr:revisionPtr revIDLastSave="0" documentId="8_{C7258D93-86D7-4F15-8691-26C65EA915C1}"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9320" yWindow="-120" windowWidth="19440" windowHeight="150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6" i="5" l="1"/>
  <c r="R6" i="5" s="1"/>
  <c r="X6" i="5"/>
  <c r="AB6" i="5"/>
  <c r="V7" i="5"/>
  <c r="X7" i="5"/>
  <c r="AB7" i="5"/>
  <c r="T6" i="5"/>
  <c r="S6" i="5"/>
  <c r="S7" i="5"/>
  <c r="R7" i="5" l="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D10" i="6"/>
  <c r="B10" i="6"/>
  <c r="G10" i="6" s="1"/>
  <c r="H10" i="6" s="1"/>
  <c r="B9" i="6"/>
  <c r="G9" i="6" s="1"/>
  <c r="H9" i="6" s="1"/>
  <c r="G8" i="6"/>
  <c r="H8" i="6" s="1"/>
  <c r="D8" i="6" s="1"/>
  <c r="B8" i="6"/>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AB2413" i="5" s="1"/>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S1398"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T1048" i="5"/>
  <c r="V1047" i="5"/>
  <c r="T1047" i="5"/>
  <c r="V1046" i="5"/>
  <c r="V1045" i="5"/>
  <c r="R1045" i="5" s="1"/>
  <c r="T1044" i="5"/>
  <c r="V1043" i="5"/>
  <c r="V1042" i="5"/>
  <c r="T1042" i="5"/>
  <c r="V1041" i="5"/>
  <c r="S1041" i="5"/>
  <c r="T1040" i="5"/>
  <c r="T1039" i="5"/>
  <c r="V1038" i="5"/>
  <c r="S1038" i="5"/>
  <c r="V1037" i="5"/>
  <c r="S1037" i="5"/>
  <c r="T1036" i="5"/>
  <c r="T1035" i="5"/>
  <c r="V1034" i="5"/>
  <c r="S1034" i="5"/>
  <c r="T1032" i="5"/>
  <c r="V1031" i="5"/>
  <c r="T1031" i="5"/>
  <c r="V1030" i="5"/>
  <c r="V1029" i="5"/>
  <c r="T1028" i="5"/>
  <c r="V1027" i="5"/>
  <c r="V1026" i="5"/>
  <c r="V1025" i="5"/>
  <c r="S1025" i="5"/>
  <c r="T1024" i="5"/>
  <c r="V1023" i="5"/>
  <c r="V1022" i="5"/>
  <c r="AB1022" i="5"/>
  <c r="S1021" i="5"/>
  <c r="T1020" i="5"/>
  <c r="V1019" i="5"/>
  <c r="T1019" i="5"/>
  <c r="V1018" i="5"/>
  <c r="T1018" i="5"/>
  <c r="T1016" i="5"/>
  <c r="T1015" i="5"/>
  <c r="V1014" i="5"/>
  <c r="V1013" i="5"/>
  <c r="R1013" i="5" s="1"/>
  <c r="T1012" i="5"/>
  <c r="V1011" i="5"/>
  <c r="T1011" i="5"/>
  <c r="V1010" i="5"/>
  <c r="V1009" i="5"/>
  <c r="S1009" i="5"/>
  <c r="T1007" i="5"/>
  <c r="V1006" i="5"/>
  <c r="T1006" i="5"/>
  <c r="S1005" i="5"/>
  <c r="V1002" i="5"/>
  <c r="V1001" i="5"/>
  <c r="S1000" i="5"/>
  <c r="T1000" i="5"/>
  <c r="V999" i="5"/>
  <c r="V998" i="5"/>
  <c r="T998" i="5"/>
  <c r="V997" i="5"/>
  <c r="R997" i="5" s="1"/>
  <c r="S997" i="5"/>
  <c r="T996" i="5"/>
  <c r="V995" i="5"/>
  <c r="V994" i="5"/>
  <c r="T994" i="5"/>
  <c r="V993" i="5"/>
  <c r="S993" i="5"/>
  <c r="T992" i="5"/>
  <c r="V991" i="5"/>
  <c r="T991" i="5"/>
  <c r="V990" i="5"/>
  <c r="T987" i="5"/>
  <c r="V986" i="5"/>
  <c r="T986" i="5"/>
  <c r="S982" i="5"/>
  <c r="V981" i="5"/>
  <c r="S981" i="5"/>
  <c r="T980" i="5"/>
  <c r="V978" i="5"/>
  <c r="S977" i="5"/>
  <c r="V975" i="5"/>
  <c r="T975" i="5"/>
  <c r="T974" i="5"/>
  <c r="V973" i="5"/>
  <c r="R973" i="5" s="1"/>
  <c r="S973" i="5"/>
  <c r="T972" i="5"/>
  <c r="T970" i="5"/>
  <c r="V969" i="5"/>
  <c r="T968" i="5"/>
  <c r="T967" i="5"/>
  <c r="V966" i="5"/>
  <c r="V965" i="5"/>
  <c r="V962" i="5"/>
  <c r="V961" i="5" s="1"/>
  <c r="V951" i="5"/>
  <c r="V949" i="5" s="1"/>
  <c r="V941" i="5"/>
  <c r="V744" i="5"/>
  <c r="V700" i="5"/>
  <c r="R700" i="5" s="1"/>
  <c r="V656" i="5"/>
  <c r="V552" i="5"/>
  <c r="AB552" i="5" s="1"/>
  <c r="V551" i="5" s="1"/>
  <c r="V550" i="5" s="1"/>
  <c r="R550" i="5" s="1"/>
  <c r="V416" i="5"/>
  <c r="R416" i="5" s="1"/>
  <c r="V387" i="5"/>
  <c r="V364" i="5"/>
  <c r="V363" i="5" s="1"/>
  <c r="V313" i="5"/>
  <c r="R313" i="5" s="1"/>
  <c r="V263" i="5"/>
  <c r="R263" i="5" s="1"/>
  <c r="V231" i="5"/>
  <c r="V230" i="5" s="1"/>
  <c r="T76" i="5"/>
  <c r="V76" i="5" s="1"/>
  <c r="R76" i="5" s="1"/>
  <c r="V37" i="5"/>
  <c r="R37" i="5" s="1"/>
  <c r="V20" i="5"/>
  <c r="R20" i="5" s="1"/>
  <c r="AB18" i="5"/>
  <c r="V18"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S515" i="5"/>
  <c r="T20" i="5"/>
  <c r="T645" i="5"/>
  <c r="S903" i="5"/>
  <c r="T656" i="5"/>
  <c r="S414" i="5"/>
  <c r="S918" i="5"/>
  <c r="T226" i="5"/>
  <c r="S853" i="5"/>
  <c r="T250" i="5"/>
  <c r="S961" i="5"/>
  <c r="T37" i="5"/>
  <c r="S778" i="5"/>
  <c r="T415" i="5"/>
  <c r="T684" i="5"/>
  <c r="T7" i="5"/>
  <c r="S362" i="5"/>
  <c r="T941" i="5"/>
  <c r="T387" i="5"/>
  <c r="T788" i="5"/>
  <c r="S700" i="5"/>
  <c r="S550" i="5"/>
  <c r="T391" i="5"/>
  <c r="T190" i="5"/>
  <c r="S858" i="5"/>
  <c r="S744" i="5"/>
  <c r="S262" i="5"/>
  <c r="S120" i="5"/>
  <c r="S76" i="5"/>
  <c r="S230" i="5"/>
  <c r="S313" i="5"/>
  <c r="S22" i="5"/>
  <c r="T853" i="5" l="1"/>
  <c r="V226" i="5"/>
  <c r="V225" i="5" s="1"/>
  <c r="V223" i="5" s="1"/>
  <c r="V222" i="5" s="1"/>
  <c r="V221" i="5" s="1"/>
  <c r="AB858" i="5"/>
  <c r="V190" i="5"/>
  <c r="X190" i="5" s="1"/>
  <c r="V229" i="5"/>
  <c r="V227" i="5" s="1"/>
  <c r="V250" i="5"/>
  <c r="V654" i="5"/>
  <c r="V19" i="5"/>
  <c r="R19" i="5" s="1"/>
  <c r="X19" i="5" s="1"/>
  <c r="X35" i="5" s="1"/>
  <c r="V22" i="5"/>
  <c r="V21" i="5" s="1"/>
  <c r="V699" i="5"/>
  <c r="V940" i="5"/>
  <c r="V36" i="5"/>
  <c r="R36" i="5" s="1"/>
  <c r="V311" i="5"/>
  <c r="V515" i="5"/>
  <c r="V743" i="5"/>
  <c r="V75" i="5"/>
  <c r="V74" i="5" s="1"/>
  <c r="X74" i="5" s="1"/>
  <c r="V361" i="5"/>
  <c r="V360" i="5" s="1"/>
  <c r="V778" i="5"/>
  <c r="V385" i="5"/>
  <c r="V788" i="5"/>
  <c r="AB1401" i="5"/>
  <c r="T1519" i="5"/>
  <c r="T1684" i="5"/>
  <c r="S1770" i="5"/>
  <c r="T1781" i="5"/>
  <c r="S2140" i="5"/>
  <c r="T2317" i="5"/>
  <c r="T2133" i="5"/>
  <c r="AB1071" i="5"/>
  <c r="AB1814" i="5"/>
  <c r="T2188" i="5"/>
  <c r="S2428" i="5"/>
  <c r="AB1437" i="5"/>
  <c r="S1596" i="5"/>
  <c r="T1814" i="5"/>
  <c r="AB2402" i="5"/>
  <c r="AB1293" i="5"/>
  <c r="AB1353" i="5"/>
  <c r="T2248" i="5"/>
  <c r="Q4" i="5"/>
  <c r="AB1691" i="5"/>
  <c r="AB1731" i="5"/>
  <c r="AB1757" i="5"/>
  <c r="S2068" i="5"/>
  <c r="AB2088" i="5"/>
  <c r="T1078" i="5"/>
  <c r="S1748" i="5"/>
  <c r="T1883" i="5"/>
  <c r="AB2069" i="5"/>
  <c r="AB2073" i="5"/>
  <c r="AB348" i="5"/>
  <c r="AB1079" i="5"/>
  <c r="AB1110" i="5"/>
  <c r="J1479" i="5"/>
  <c r="T1672" i="5"/>
  <c r="T1741" i="5"/>
  <c r="S1899" i="5"/>
  <c r="T1967" i="5"/>
  <c r="T2421" i="5"/>
  <c r="AB2480" i="5"/>
  <c r="H2499" i="5"/>
  <c r="AB164" i="5"/>
  <c r="X405" i="5" s="1"/>
  <c r="AB903" i="5"/>
  <c r="T1133" i="5"/>
  <c r="S1164" i="5"/>
  <c r="I1214" i="5"/>
  <c r="T1283" i="5"/>
  <c r="T1321" i="5"/>
  <c r="T1392" i="5"/>
  <c r="T1479" i="5"/>
  <c r="T1560" i="5"/>
  <c r="AB1649" i="5"/>
  <c r="S1835" i="5"/>
  <c r="AB1933" i="5"/>
  <c r="AB1987" i="5"/>
  <c r="T2127" i="5"/>
  <c r="H2202" i="5"/>
  <c r="AB2319" i="5"/>
  <c r="S2330" i="5"/>
  <c r="T2337" i="5"/>
  <c r="AB2418" i="5"/>
  <c r="T2480" i="5"/>
  <c r="T261" i="5"/>
  <c r="AB341" i="5"/>
  <c r="AB384" i="5"/>
  <c r="AB493" i="5"/>
  <c r="AB587" i="5"/>
  <c r="G1230" i="5"/>
  <c r="AB1277" i="5"/>
  <c r="T1352" i="5"/>
  <c r="T1414" i="5"/>
  <c r="S1455" i="5"/>
  <c r="S1762" i="5"/>
  <c r="T1791" i="5"/>
  <c r="AB1806" i="5"/>
  <c r="S1821" i="5"/>
  <c r="S2047" i="5"/>
  <c r="T2131" i="5"/>
  <c r="H1230" i="5"/>
  <c r="AB1593" i="5"/>
  <c r="S1696" i="5"/>
  <c r="S1749" i="5"/>
  <c r="S1752" i="5"/>
  <c r="S1766" i="5"/>
  <c r="T1795" i="5"/>
  <c r="T1855" i="5"/>
  <c r="T2019" i="5"/>
  <c r="S2022" i="5"/>
  <c r="AB517" i="5"/>
  <c r="AB607" i="5"/>
  <c r="S1255" i="5"/>
  <c r="AB1308" i="5"/>
  <c r="T1315" i="5"/>
  <c r="AB1369" i="5"/>
  <c r="S1386" i="5"/>
  <c r="S1437" i="5"/>
  <c r="I1480" i="5"/>
  <c r="I1487" i="5"/>
  <c r="T1704" i="5"/>
  <c r="S1919" i="5"/>
  <c r="AB2071" i="5"/>
  <c r="AB2166" i="5"/>
  <c r="T2285" i="5"/>
  <c r="T2397" i="5"/>
  <c r="S2408" i="5"/>
  <c r="AB418" i="5"/>
  <c r="AB972" i="5"/>
  <c r="AB1094" i="5"/>
  <c r="S1120" i="5"/>
  <c r="AB1228" i="5"/>
  <c r="S1266" i="5"/>
  <c r="T1312" i="5"/>
  <c r="T1376" i="5"/>
  <c r="T1475" i="5"/>
  <c r="S1517" i="5"/>
  <c r="S1539" i="5"/>
  <c r="S1640" i="5"/>
  <c r="S1728" i="5"/>
  <c r="T1747" i="5"/>
  <c r="T1785" i="5"/>
  <c r="AB1868" i="5"/>
  <c r="S1958" i="5"/>
  <c r="AB1970" i="5"/>
  <c r="T2132" i="5"/>
  <c r="T2266" i="5"/>
  <c r="AB2317" i="5"/>
  <c r="AB2405" i="5"/>
  <c r="AB2463" i="5"/>
  <c r="S1011" i="5"/>
  <c r="T1259" i="5"/>
  <c r="T1289" i="5"/>
  <c r="T1327" i="5"/>
  <c r="AB1377" i="5"/>
  <c r="H1427" i="5"/>
  <c r="AB1598" i="5"/>
  <c r="AB1610" i="5"/>
  <c r="S1750" i="5"/>
  <c r="J1905" i="5"/>
  <c r="AB2061" i="5"/>
  <c r="S2212" i="5"/>
  <c r="F20" i="6"/>
  <c r="F21" i="6"/>
  <c r="E1753" i="5"/>
  <c r="X1753" i="5" s="1"/>
  <c r="H1753" i="5"/>
  <c r="X75" i="5" s="1"/>
  <c r="I2158" i="5"/>
  <c r="AB364" i="5"/>
  <c r="H1178" i="5"/>
  <c r="J1218" i="5"/>
  <c r="J1250" i="5"/>
  <c r="AB1312" i="5"/>
  <c r="F2013" i="5"/>
  <c r="V2061" i="5"/>
  <c r="E2061" i="5" s="1"/>
  <c r="X2061" i="5" s="1"/>
  <c r="AB2065" i="5"/>
  <c r="AB2152" i="5"/>
  <c r="H2474" i="5"/>
  <c r="X171" i="5" s="1"/>
  <c r="AB196" i="5"/>
  <c r="AB467" i="5"/>
  <c r="AB520" i="5"/>
  <c r="AB627" i="5"/>
  <c r="H1208" i="5"/>
  <c r="F1248" i="5"/>
  <c r="AB1753" i="5"/>
  <c r="H2013" i="5"/>
  <c r="F243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X158" i="5" s="1"/>
  <c r="AB231" i="5"/>
  <c r="AB838" i="5"/>
  <c r="AB983" i="5"/>
  <c r="G1246" i="5"/>
  <c r="AB1288" i="5"/>
  <c r="AB1455" i="5"/>
  <c r="J1551" i="5"/>
  <c r="AB2146" i="5"/>
  <c r="G2297" i="5"/>
  <c r="AB2089" i="5"/>
  <c r="AB340" i="5"/>
  <c r="AB469" i="5"/>
  <c r="AB473" i="5"/>
  <c r="AB666" i="5"/>
  <c r="J1230" i="5"/>
  <c r="AB1241" i="5"/>
  <c r="AB1531" i="5"/>
  <c r="AB1779" i="5"/>
  <c r="J2045" i="5"/>
  <c r="AB2053" i="5"/>
  <c r="AB2225" i="5"/>
  <c r="AB2229" i="5"/>
  <c r="AB2435" i="5"/>
  <c r="E2450" i="5"/>
  <c r="X2450" i="5" s="1"/>
  <c r="X217" i="5" s="1"/>
  <c r="H1165" i="5"/>
  <c r="F1165" i="5"/>
  <c r="E1165" i="5"/>
  <c r="X1165" i="5" s="1"/>
  <c r="T1305" i="5"/>
  <c r="S1305" i="5"/>
  <c r="AB1743" i="5"/>
  <c r="S1743" i="5"/>
  <c r="T1802" i="5"/>
  <c r="AB1802" i="5"/>
  <c r="F1909" i="5"/>
  <c r="R1909" i="5"/>
  <c r="H1909" i="5"/>
  <c r="R2458" i="5"/>
  <c r="I2458" i="5"/>
  <c r="AB30" i="5"/>
  <c r="AB126" i="5"/>
  <c r="AB438" i="5"/>
  <c r="AB459" i="5"/>
  <c r="AB598" i="5"/>
  <c r="AB794" i="5"/>
  <c r="AB913" i="5"/>
  <c r="AB915" i="5"/>
  <c r="AB929" i="5"/>
  <c r="S1079" i="5"/>
  <c r="AB1095" i="5"/>
  <c r="S1127" i="5"/>
  <c r="T1144" i="5"/>
  <c r="G1154" i="5"/>
  <c r="AB1197" i="5"/>
  <c r="T1217" i="5"/>
  <c r="S1217" i="5"/>
  <c r="T1276" i="5"/>
  <c r="AB1276" i="5"/>
  <c r="S1276" i="5"/>
  <c r="R1520" i="5"/>
  <c r="J1520" i="5"/>
  <c r="S2440" i="5"/>
  <c r="T2440" i="5"/>
  <c r="T2214" i="5"/>
  <c r="S2214" i="5"/>
  <c r="T521" i="5"/>
  <c r="S998" i="5"/>
  <c r="S1012" i="5"/>
  <c r="S1111" i="5"/>
  <c r="S1161" i="5"/>
  <c r="J1273" i="5"/>
  <c r="I1273" i="5"/>
  <c r="T1310" i="5"/>
  <c r="S1310" i="5"/>
  <c r="T1867" i="5"/>
  <c r="S1867" i="5"/>
  <c r="I2025" i="5"/>
  <c r="H2025" i="5"/>
  <c r="S2269" i="5"/>
  <c r="T2269" i="5"/>
  <c r="G2389" i="5"/>
  <c r="E2389" i="5"/>
  <c r="X2389" i="5" s="1"/>
  <c r="AB24" i="5"/>
  <c r="AB102" i="5"/>
  <c r="AB242" i="5"/>
  <c r="AB283" i="5"/>
  <c r="AB308" i="5"/>
  <c r="AB426" i="5"/>
  <c r="AB430" i="5"/>
  <c r="AB457" i="5"/>
  <c r="AB485" i="5"/>
  <c r="AB525" i="5"/>
  <c r="V592" i="5"/>
  <c r="AB614" i="5"/>
  <c r="AB633" i="5"/>
  <c r="AB684" i="5"/>
  <c r="AB712" i="5"/>
  <c r="AB718" i="5"/>
  <c r="AB854" i="5"/>
  <c r="AB964" i="5"/>
  <c r="S992" i="5"/>
  <c r="AB998" i="5"/>
  <c r="S1028" i="5"/>
  <c r="S1052" i="5"/>
  <c r="AB1082" i="5"/>
  <c r="S1115" i="5"/>
  <c r="AB1161" i="5"/>
  <c r="H1176" i="5"/>
  <c r="F1184" i="5"/>
  <c r="F1205" i="5"/>
  <c r="R1237" i="5"/>
  <c r="J1237" i="5"/>
  <c r="F1273" i="5"/>
  <c r="T1287" i="5"/>
  <c r="S1287" i="5"/>
  <c r="T1374" i="5"/>
  <c r="S1374" i="5"/>
  <c r="T1515" i="5"/>
  <c r="S1515" i="5"/>
  <c r="T1870" i="5"/>
  <c r="S1870" i="5"/>
  <c r="S996" i="5"/>
  <c r="AB1042" i="5"/>
  <c r="S1086" i="5"/>
  <c r="T1135" i="5"/>
  <c r="S1145" i="5"/>
  <c r="S1263" i="5"/>
  <c r="T1263" i="5"/>
  <c r="G1273" i="5"/>
  <c r="T1307" i="5"/>
  <c r="S1307" i="5"/>
  <c r="E1344" i="5"/>
  <c r="X1344" i="5" s="1"/>
  <c r="H1344" i="5"/>
  <c r="T2168" i="5"/>
  <c r="S2168" i="5"/>
  <c r="V2197" i="5"/>
  <c r="G2197" i="5" s="1"/>
  <c r="T2483" i="5"/>
  <c r="S2483" i="5"/>
  <c r="X78" i="5"/>
  <c r="AB218" i="5"/>
  <c r="AB235" i="5"/>
  <c r="AB368" i="5"/>
  <c r="AB400" i="5"/>
  <c r="X413" i="5" s="1"/>
  <c r="AB442" i="5"/>
  <c r="X491" i="5" s="1"/>
  <c r="AB509" i="5"/>
  <c r="AB536" i="5"/>
  <c r="AB556" i="5"/>
  <c r="AB591" i="5"/>
  <c r="AB710" i="5"/>
  <c r="AB845"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AB106" i="5"/>
  <c r="T122" i="5"/>
  <c r="AB638" i="5"/>
  <c r="AB730"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X59" i="5" s="1"/>
  <c r="X134" i="5" s="1"/>
  <c r="X235" i="5" s="1"/>
  <c r="V265" i="5"/>
  <c r="R265" i="5" s="1"/>
  <c r="V556" i="5"/>
  <c r="R556" i="5" s="1"/>
  <c r="AB626" i="5"/>
  <c r="AB659" i="5"/>
  <c r="AB669" i="5"/>
  <c r="T730"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s="1"/>
  <c r="V330" i="5"/>
  <c r="AB895" i="5"/>
  <c r="AB1863" i="5"/>
  <c r="T1863" i="5"/>
  <c r="S1863" i="5"/>
  <c r="V91" i="5"/>
  <c r="V189" i="5"/>
  <c r="R189" i="5" s="1"/>
  <c r="AB210" i="5"/>
  <c r="R225" i="5"/>
  <c r="X225" i="5" s="1"/>
  <c r="V243" i="5"/>
  <c r="X309" i="5" s="1"/>
  <c r="X357" i="5" s="1"/>
  <c r="V463" i="5"/>
  <c r="R463" i="5" s="1"/>
  <c r="AB170" i="5"/>
  <c r="S1497" i="5"/>
  <c r="T1497" i="5"/>
  <c r="X26" i="5" s="1"/>
  <c r="X63" i="5" s="1"/>
  <c r="V102" i="5"/>
  <c r="X126" i="5" s="1"/>
  <c r="V207" i="5"/>
  <c r="V262" i="5"/>
  <c r="AB262" i="5"/>
  <c r="AB298" i="5"/>
  <c r="T1447" i="5"/>
  <c r="AB1447" i="5"/>
  <c r="S1447" i="5"/>
  <c r="V43" i="5"/>
  <c r="R22" i="5"/>
  <c r="V87" i="5"/>
  <c r="AB114" i="5"/>
  <c r="V306" i="5"/>
  <c r="V391" i="5"/>
  <c r="X479" i="5" s="1"/>
  <c r="V574" i="5"/>
  <c r="V194" i="5"/>
  <c r="V314" i="5"/>
  <c r="V562" i="5"/>
  <c r="R562" i="5" s="1"/>
  <c r="I1848" i="5"/>
  <c r="H1848" i="5"/>
  <c r="V115" i="5"/>
  <c r="R115" i="5" s="1"/>
  <c r="AB166" i="5"/>
  <c r="V201" i="5"/>
  <c r="R201" i="5" s="1"/>
  <c r="AB178" i="5"/>
  <c r="V215" i="5"/>
  <c r="AB110" i="5"/>
  <c r="V71" i="5"/>
  <c r="V103" i="5"/>
  <c r="AB150" i="5"/>
  <c r="AB186" i="5"/>
  <c r="V239" i="5"/>
  <c r="AB230" i="5"/>
  <c r="AB251" i="5"/>
  <c r="AB267" i="5"/>
  <c r="AB453" i="5"/>
  <c r="AB454" i="5"/>
  <c r="AB472" i="5"/>
  <c r="X527" i="5" s="1"/>
  <c r="AB560" i="5"/>
  <c r="AB595" i="5"/>
  <c r="AB875" i="5"/>
  <c r="V875" i="5"/>
  <c r="X875" i="5" s="1"/>
  <c r="AB907" i="5"/>
  <c r="AB942" i="5"/>
  <c r="V942" i="5"/>
  <c r="V974" i="5"/>
  <c r="AB974" i="5"/>
  <c r="AB990" i="5"/>
  <c r="S990" i="5"/>
  <c r="T1128" i="5"/>
  <c r="S1128" i="5"/>
  <c r="V1158" i="5"/>
  <c r="G1158" i="5" s="1"/>
  <c r="R1210" i="5"/>
  <c r="J1210" i="5"/>
  <c r="I1210" i="5"/>
  <c r="H1210" i="5"/>
  <c r="V578" i="5"/>
  <c r="X604" i="5" s="1"/>
  <c r="V644" i="5"/>
  <c r="R644" i="5" s="1"/>
  <c r="V851" i="5"/>
  <c r="AB851" i="5"/>
  <c r="T979" i="5"/>
  <c r="S979" i="5"/>
  <c r="V982" i="5"/>
  <c r="X982" i="5" s="1"/>
  <c r="AB982" i="5"/>
  <c r="T1026" i="5"/>
  <c r="AB1026" i="5"/>
  <c r="S1026" i="5"/>
  <c r="V1086" i="5"/>
  <c r="F1086" i="5" s="1"/>
  <c r="AB1086" i="5"/>
  <c r="AB132" i="5"/>
  <c r="AB190" i="5"/>
  <c r="V191" i="5"/>
  <c r="AB263" i="5"/>
  <c r="X265" i="5" s="1"/>
  <c r="AB275" i="5"/>
  <c r="AB357" i="5"/>
  <c r="AB365" i="5"/>
  <c r="AB434" i="5"/>
  <c r="T525" i="5"/>
  <c r="T551" i="5"/>
  <c r="AB551" i="5"/>
  <c r="V608" i="5"/>
  <c r="AB696" i="5"/>
  <c r="V696" i="5"/>
  <c r="R696" i="5" s="1"/>
  <c r="V808" i="5"/>
  <c r="R808" i="5" s="1"/>
  <c r="AB808" i="5"/>
  <c r="V872" i="5"/>
  <c r="AB872" i="5"/>
  <c r="AB882" i="5"/>
  <c r="H1103" i="5"/>
  <c r="G1103" i="5"/>
  <c r="F1103" i="5"/>
  <c r="V175" i="5"/>
  <c r="T459" i="5"/>
  <c r="AB836" i="5"/>
  <c r="V836" i="5"/>
  <c r="T976" i="5"/>
  <c r="S976" i="5"/>
  <c r="V987" i="5"/>
  <c r="AB1014" i="5"/>
  <c r="T1014" i="5"/>
  <c r="S1014" i="5"/>
  <c r="H1075" i="5"/>
  <c r="F1075" i="5"/>
  <c r="G1075" i="5"/>
  <c r="G1083" i="5"/>
  <c r="F1083" i="5"/>
  <c r="H1083" i="5"/>
  <c r="AB207" i="5"/>
  <c r="AB215" i="5"/>
  <c r="AB282" i="5"/>
  <c r="X301" i="5" s="1"/>
  <c r="AB356" i="5"/>
  <c r="AB451" i="5"/>
  <c r="T711" i="5"/>
  <c r="AB869" i="5"/>
  <c r="V869" i="5"/>
  <c r="AB948" i="5"/>
  <c r="X1011" i="5"/>
  <c r="AB567" i="5"/>
  <c r="R656" i="5"/>
  <c r="AB122" i="5"/>
  <c r="AB174" i="5"/>
  <c r="AB219" i="5"/>
  <c r="AB239" i="5"/>
  <c r="AB278" i="5"/>
  <c r="AB316" i="5"/>
  <c r="T373" i="5"/>
  <c r="AB396" i="5"/>
  <c r="AB404" i="5"/>
  <c r="AB414" i="5"/>
  <c r="AB422" i="5"/>
  <c r="AB458" i="5"/>
  <c r="AB468" i="5"/>
  <c r="V580" i="5"/>
  <c r="AB680" i="5"/>
  <c r="V680" i="5"/>
  <c r="R680" i="5" s="1"/>
  <c r="V856" i="5"/>
  <c r="AB856" i="5"/>
  <c r="T909" i="5"/>
  <c r="AB909" i="5"/>
  <c r="T995" i="5"/>
  <c r="S995" i="5"/>
  <c r="AB575" i="5"/>
  <c r="AB603" i="5"/>
  <c r="AB610" i="5"/>
  <c r="AB639" i="5"/>
  <c r="AB641" i="5"/>
  <c r="AB646" i="5"/>
  <c r="AB654" i="5"/>
  <c r="AB738" i="5"/>
  <c r="AB806" i="5"/>
  <c r="AB823" i="5"/>
  <c r="AB825" i="5"/>
  <c r="AB888" i="5"/>
  <c r="AB911" i="5"/>
  <c r="AB916" i="5"/>
  <c r="AB927" i="5"/>
  <c r="AB930" i="5"/>
  <c r="AB945" i="5"/>
  <c r="S974" i="5"/>
  <c r="T982" i="5"/>
  <c r="X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AB748" i="5"/>
  <c r="AB893" i="5"/>
  <c r="AB931" i="5"/>
  <c r="AB958" i="5"/>
  <c r="AB1018" i="5"/>
  <c r="AB1043" i="5"/>
  <c r="AB1126" i="5"/>
  <c r="V1126" i="5"/>
  <c r="H1126" i="5" s="1"/>
  <c r="AB1372" i="5"/>
  <c r="T1372" i="5"/>
  <c r="S1372" i="5"/>
  <c r="S1588" i="5"/>
  <c r="T1588" i="5"/>
  <c r="AB541" i="5"/>
  <c r="AB583" i="5"/>
  <c r="AB615" i="5"/>
  <c r="AB617" i="5"/>
  <c r="V672" i="5"/>
  <c r="V678" i="5"/>
  <c r="R678" i="5" s="1"/>
  <c r="V720" i="5"/>
  <c r="V730" i="5"/>
  <c r="AB741" i="5"/>
  <c r="AB898" i="5"/>
  <c r="AB946" i="5"/>
  <c r="T988" i="5"/>
  <c r="S988" i="5"/>
  <c r="S1074" i="5"/>
  <c r="S1084" i="5"/>
  <c r="S1096" i="5"/>
  <c r="H1102" i="5"/>
  <c r="E1102" i="5"/>
  <c r="X1102" i="5" s="1"/>
  <c r="H1136" i="5"/>
  <c r="E1136" i="5"/>
  <c r="X1136" i="5" s="1"/>
  <c r="J1143" i="5"/>
  <c r="I1143" i="5"/>
  <c r="H1143" i="5"/>
  <c r="T1193" i="5"/>
  <c r="AB1193" i="5"/>
  <c r="S1193" i="5"/>
  <c r="AB613" i="5"/>
  <c r="AB621" i="5"/>
  <c r="AB647" i="5"/>
  <c r="AB688" i="5"/>
  <c r="T732" i="5"/>
  <c r="AB805" i="5"/>
  <c r="AB887" i="5"/>
  <c r="S978" i="5"/>
  <c r="T978"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AB986" i="5"/>
  <c r="AB1034" i="5"/>
  <c r="T1034" i="5"/>
  <c r="V1051" i="5"/>
  <c r="G1051" i="5" s="1"/>
  <c r="AB1106" i="5"/>
  <c r="T1106" i="5"/>
  <c r="H1127" i="5"/>
  <c r="F1127" i="5"/>
  <c r="T1141" i="5"/>
  <c r="S1141" i="5"/>
  <c r="H1157" i="5"/>
  <c r="E1157" i="5"/>
  <c r="X1157" i="5" s="1"/>
  <c r="AB609" i="5"/>
  <c r="AB622" i="5"/>
  <c r="V640" i="5"/>
  <c r="AB662" i="5"/>
  <c r="AB671" i="5"/>
  <c r="AB708" i="5"/>
  <c r="V712" i="5"/>
  <c r="AB732" i="5"/>
  <c r="AB744" i="5"/>
  <c r="AB782" i="5"/>
  <c r="X809" i="5" s="1"/>
  <c r="AB833" i="5"/>
  <c r="AB881" i="5"/>
  <c r="AB890" i="5"/>
  <c r="AB899" i="5"/>
  <c r="AB944" i="5"/>
  <c r="X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227" i="5"/>
  <c r="R223" i="5"/>
  <c r="X223" i="5" s="1"/>
  <c r="R229" i="5"/>
  <c r="X229" i="5" s="1"/>
  <c r="AB140" i="5"/>
  <c r="V151" i="5"/>
  <c r="AB156" i="5"/>
  <c r="AB160" i="5"/>
  <c r="V163" i="5"/>
  <c r="AB204" i="5"/>
  <c r="AB211" i="5"/>
  <c r="V211" i="5"/>
  <c r="R231" i="5"/>
  <c r="V334" i="5"/>
  <c r="R360" i="5"/>
  <c r="X404" i="5" s="1"/>
  <c r="AB455" i="5"/>
  <c r="V600" i="5"/>
  <c r="R699" i="5"/>
  <c r="AB222" i="5"/>
  <c r="AB254" i="5"/>
  <c r="AB258" i="5"/>
  <c r="AB270" i="5"/>
  <c r="V277" i="5"/>
  <c r="V290" i="5"/>
  <c r="AB363" i="5"/>
  <c r="V435" i="5"/>
  <c r="X620" i="5" s="1"/>
  <c r="AB307" i="5"/>
  <c r="V411" i="5"/>
  <c r="X34" i="5" s="1"/>
  <c r="AB118" i="5"/>
  <c r="AB130" i="5"/>
  <c r="X138" i="5" s="1"/>
  <c r="AB182" i="5"/>
  <c r="AB194" i="5"/>
  <c r="X202" i="5" s="1"/>
  <c r="V293" i="5"/>
  <c r="AB315" i="5"/>
  <c r="AB330" i="5"/>
  <c r="AB395" i="5"/>
  <c r="AB867" i="5"/>
  <c r="V867" i="5"/>
  <c r="T1003" i="5"/>
  <c r="S1003" i="5"/>
  <c r="AB1003" i="5"/>
  <c r="AB290" i="5"/>
  <c r="AB26" i="5"/>
  <c r="AB22" i="5"/>
  <c r="AB108" i="5"/>
  <c r="X111" i="5" s="1"/>
  <c r="AB124" i="5"/>
  <c r="AB128" i="5"/>
  <c r="AB146" i="5"/>
  <c r="AB172" i="5"/>
  <c r="X175" i="5" s="1"/>
  <c r="AB188" i="5"/>
  <c r="AB192" i="5"/>
  <c r="AB206" i="5"/>
  <c r="AB214" i="5"/>
  <c r="AB226" i="5"/>
  <c r="X231" i="5" s="1"/>
  <c r="V261" i="5"/>
  <c r="AB294" i="5"/>
  <c r="V305" i="5"/>
  <c r="AB337" i="5"/>
  <c r="X353" i="5" s="1"/>
  <c r="AB383" i="5"/>
  <c r="V395" i="5"/>
  <c r="V419" i="5"/>
  <c r="X433" i="5" s="1"/>
  <c r="X445" i="5" s="1"/>
  <c r="AB471" i="5"/>
  <c r="AB477" i="5"/>
  <c r="AB529" i="5"/>
  <c r="AB266" i="5"/>
  <c r="V287" i="5"/>
  <c r="AB134" i="5"/>
  <c r="AB142" i="5"/>
  <c r="X145" i="5" s="1"/>
  <c r="AB198" i="5"/>
  <c r="AB306" i="5"/>
  <c r="AB323" i="5"/>
  <c r="AB349" i="5"/>
  <c r="AB381" i="5"/>
  <c r="R385" i="5"/>
  <c r="X385" i="5" s="1"/>
  <c r="V403" i="5"/>
  <c r="V443" i="5"/>
  <c r="X456" i="5" s="1"/>
  <c r="AB138" i="5"/>
  <c r="AB154" i="5"/>
  <c r="AB158" i="5"/>
  <c r="AB202" i="5"/>
  <c r="AB223" i="5"/>
  <c r="X233" i="5" s="1"/>
  <c r="AB238" i="5"/>
  <c r="X245" i="5" s="1"/>
  <c r="AB246" i="5"/>
  <c r="AB259" i="5"/>
  <c r="AB274" i="5"/>
  <c r="R364" i="5"/>
  <c r="T475" i="5"/>
  <c r="V602" i="5"/>
  <c r="AB322" i="5"/>
  <c r="AB32" i="5"/>
  <c r="X37" i="5" s="1"/>
  <c r="X53" i="5" s="1"/>
  <c r="AB162" i="5"/>
  <c r="AB227" i="5"/>
  <c r="AB247" i="5"/>
  <c r="V251" i="5"/>
  <c r="V297" i="5"/>
  <c r="AB314" i="5"/>
  <c r="AB331" i="5"/>
  <c r="V427" i="5"/>
  <c r="X441" i="5" s="1"/>
  <c r="AB545" i="5"/>
  <c r="AB611" i="5"/>
  <c r="AB623" i="5"/>
  <c r="AB704" i="5"/>
  <c r="V717" i="5"/>
  <c r="X734" i="5" s="1"/>
  <c r="AB752" i="5"/>
  <c r="V752" i="5"/>
  <c r="AB849" i="5"/>
  <c r="X1006" i="5"/>
  <c r="R1408" i="5"/>
  <c r="J1408" i="5"/>
  <c r="I1414" i="5"/>
  <c r="R1414" i="5"/>
  <c r="H1414" i="5"/>
  <c r="F1414" i="5"/>
  <c r="R1553" i="5"/>
  <c r="F1553" i="5"/>
  <c r="AB243" i="5"/>
  <c r="AB279" i="5"/>
  <c r="V279" i="5"/>
  <c r="AB311" i="5"/>
  <c r="AB319" i="5"/>
  <c r="AB327" i="5"/>
  <c r="AB344" i="5"/>
  <c r="AB347" i="5"/>
  <c r="R361" i="5"/>
  <c r="V365" i="5"/>
  <c r="V379" i="5"/>
  <c r="R379" i="5" s="1"/>
  <c r="AB388" i="5"/>
  <c r="V407" i="5"/>
  <c r="R407" i="5" s="1"/>
  <c r="V415" i="5"/>
  <c r="AB417" i="5"/>
  <c r="V423" i="5"/>
  <c r="AB425" i="5"/>
  <c r="V431" i="5"/>
  <c r="AB433" i="5"/>
  <c r="V439" i="5"/>
  <c r="AB441" i="5"/>
  <c r="V447" i="5"/>
  <c r="AB449" i="5"/>
  <c r="V472" i="5"/>
  <c r="AB489" i="5"/>
  <c r="AB501" i="5"/>
  <c r="AB505" i="5"/>
  <c r="AB513" i="5"/>
  <c r="AB521" i="5"/>
  <c r="AB537" i="5"/>
  <c r="X563" i="5"/>
  <c r="AB571" i="5"/>
  <c r="AB661" i="5"/>
  <c r="V664" i="5"/>
  <c r="AB724" i="5"/>
  <c r="AB295" i="5"/>
  <c r="AB302" i="5"/>
  <c r="AB355" i="5"/>
  <c r="AB379" i="5"/>
  <c r="AB407" i="5"/>
  <c r="AB415" i="5"/>
  <c r="AB423" i="5"/>
  <c r="AB424" i="5"/>
  <c r="AB431" i="5"/>
  <c r="AB432" i="5"/>
  <c r="AB439" i="5"/>
  <c r="AB440" i="5"/>
  <c r="AB447" i="5"/>
  <c r="AB448" i="5"/>
  <c r="AB461" i="5"/>
  <c r="R552" i="5"/>
  <c r="AB563" i="5"/>
  <c r="AB631" i="5"/>
  <c r="V670" i="5"/>
  <c r="X694" i="5" s="1"/>
  <c r="V524" i="5"/>
  <c r="V650" i="5"/>
  <c r="V814" i="5"/>
  <c r="X828" i="5" s="1"/>
  <c r="T971" i="5"/>
  <c r="AB971" i="5"/>
  <c r="S971" i="5"/>
  <c r="AB234" i="5"/>
  <c r="AB250" i="5"/>
  <c r="AB271" i="5"/>
  <c r="AB286" i="5"/>
  <c r="AB291" i="5"/>
  <c r="X302" i="5" s="1"/>
  <c r="V303" i="5"/>
  <c r="AB304" i="5"/>
  <c r="AB371" i="5"/>
  <c r="AB387" i="5"/>
  <c r="AB391" i="5"/>
  <c r="AB392" i="5"/>
  <c r="AB399" i="5"/>
  <c r="AB460" i="5"/>
  <c r="AB462" i="5"/>
  <c r="T499" i="5"/>
  <c r="AB533" i="5"/>
  <c r="AB547" i="5"/>
  <c r="AB555" i="5"/>
  <c r="R574" i="5"/>
  <c r="V576" i="5"/>
  <c r="X584" i="5" s="1"/>
  <c r="V588" i="5"/>
  <c r="V596" i="5"/>
  <c r="AB599" i="5"/>
  <c r="X636" i="5" s="1"/>
  <c r="V648" i="5"/>
  <c r="AB651" i="5"/>
  <c r="AB677" i="5"/>
  <c r="AB716" i="5"/>
  <c r="AB955" i="5"/>
  <c r="T962" i="5"/>
  <c r="AB967" i="5"/>
  <c r="V967" i="5"/>
  <c r="X1018" i="5"/>
  <c r="E1114" i="5"/>
  <c r="X1114" i="5" s="1"/>
  <c r="H1114" i="5"/>
  <c r="F1114" i="5"/>
  <c r="AB287" i="5"/>
  <c r="AB309" i="5"/>
  <c r="AB317" i="5"/>
  <c r="AB325" i="5"/>
  <c r="AB335" i="5"/>
  <c r="AB413" i="5"/>
  <c r="AB421" i="5"/>
  <c r="AB429" i="5"/>
  <c r="AB437" i="5"/>
  <c r="AB445" i="5"/>
  <c r="X455" i="5" s="1"/>
  <c r="AB463" i="5"/>
  <c r="V496" i="5"/>
  <c r="AB504" i="5"/>
  <c r="T511" i="5"/>
  <c r="AB559" i="5"/>
  <c r="AB619" i="5"/>
  <c r="V634" i="5"/>
  <c r="AB749" i="5"/>
  <c r="AB757" i="5"/>
  <c r="AB813" i="5"/>
  <c r="V829" i="5"/>
  <c r="AB403" i="5"/>
  <c r="AB411" i="5"/>
  <c r="AB419" i="5"/>
  <c r="AB420" i="5"/>
  <c r="AB427" i="5"/>
  <c r="AB428" i="5"/>
  <c r="AB435" i="5"/>
  <c r="AB436" i="5"/>
  <c r="AB443" i="5"/>
  <c r="AB444" i="5"/>
  <c r="AB456" i="5"/>
  <c r="AB470" i="5"/>
  <c r="AB497" i="5"/>
  <c r="V632" i="5"/>
  <c r="AB635" i="5"/>
  <c r="R654" i="5"/>
  <c r="X654" i="5" s="1"/>
  <c r="V757" i="5"/>
  <c r="V767" i="5"/>
  <c r="R767" i="5" s="1"/>
  <c r="E1059" i="5"/>
  <c r="X1059" i="5" s="1"/>
  <c r="F1059" i="5"/>
  <c r="J1059" i="5"/>
  <c r="H1059" i="5"/>
  <c r="H1062" i="5"/>
  <c r="E1062" i="5"/>
  <c r="X1062" i="5" s="1"/>
  <c r="H1070" i="5"/>
  <c r="F1070" i="5"/>
  <c r="E1070" i="5"/>
  <c r="X1070" i="5" s="1"/>
  <c r="AB645" i="5"/>
  <c r="AB655" i="5"/>
  <c r="AB746" i="5"/>
  <c r="V749" i="5"/>
  <c r="AB762" i="5"/>
  <c r="AB807" i="5"/>
  <c r="V817" i="5"/>
  <c r="T839" i="5"/>
  <c r="AB839" i="5"/>
  <c r="AB843" i="5"/>
  <c r="AB891" i="5"/>
  <c r="V891" i="5"/>
  <c r="V971" i="5"/>
  <c r="T983" i="5"/>
  <c r="S983" i="5"/>
  <c r="V1003" i="5"/>
  <c r="T1023" i="5"/>
  <c r="S1023" i="5"/>
  <c r="X1038" i="5"/>
  <c r="X1043" i="5"/>
  <c r="AB1046" i="5"/>
  <c r="T1046" i="5"/>
  <c r="S1046" i="5"/>
  <c r="H1054" i="5"/>
  <c r="F1054" i="5"/>
  <c r="E1054" i="5"/>
  <c r="X1054" i="5" s="1"/>
  <c r="H1078" i="5"/>
  <c r="E1078" i="5"/>
  <c r="X1078" i="5" s="1"/>
  <c r="T1265" i="5"/>
  <c r="S1265" i="5"/>
  <c r="AB1265" i="5"/>
  <c r="AB602" i="5"/>
  <c r="AB629" i="5"/>
  <c r="AB634" i="5"/>
  <c r="AB650" i="5"/>
  <c r="V662" i="5"/>
  <c r="AB667" i="5"/>
  <c r="AB673" i="5"/>
  <c r="AB678" i="5"/>
  <c r="V679" i="5"/>
  <c r="AB700" i="5"/>
  <c r="AB725" i="5"/>
  <c r="AB733" i="5"/>
  <c r="AB740" i="5"/>
  <c r="AB742" i="5"/>
  <c r="T744" i="5"/>
  <c r="AB754" i="5"/>
  <c r="V754" i="5"/>
  <c r="AB766" i="5"/>
  <c r="V766" i="5"/>
  <c r="X778" i="5"/>
  <c r="AB828" i="5"/>
  <c r="AB852" i="5"/>
  <c r="V852" i="5"/>
  <c r="AB885" i="5"/>
  <c r="T951" i="5"/>
  <c r="V983" i="5"/>
  <c r="X990" i="5"/>
  <c r="R1009" i="5"/>
  <c r="T1027" i="5"/>
  <c r="S1027" i="5"/>
  <c r="X1034" i="5"/>
  <c r="X1046" i="5"/>
  <c r="G1063" i="5"/>
  <c r="E1091" i="5"/>
  <c r="X1091" i="5" s="1"/>
  <c r="H1091" i="5"/>
  <c r="J1091" i="5"/>
  <c r="F1091" i="5"/>
  <c r="H1118" i="5"/>
  <c r="F1118" i="5"/>
  <c r="R1132" i="5"/>
  <c r="E1132" i="5"/>
  <c r="X1132" i="5" s="1"/>
  <c r="J1185" i="5"/>
  <c r="E1185" i="5"/>
  <c r="X1185" i="5" s="1"/>
  <c r="AB679" i="5"/>
  <c r="V775" i="5"/>
  <c r="V799" i="5"/>
  <c r="R799" i="5" s="1"/>
  <c r="AB840" i="5"/>
  <c r="AB935" i="5"/>
  <c r="T1004" i="5"/>
  <c r="S1004" i="5"/>
  <c r="AB1010" i="5"/>
  <c r="T1010" i="5"/>
  <c r="S1010" i="5"/>
  <c r="X1023" i="5"/>
  <c r="R1025" i="5"/>
  <c r="V1138" i="5"/>
  <c r="G1138" i="5" s="1"/>
  <c r="R1201" i="5"/>
  <c r="I1201" i="5"/>
  <c r="G1201" i="5"/>
  <c r="F1201" i="5"/>
  <c r="E1201" i="5"/>
  <c r="X1201" i="5" s="1"/>
  <c r="AB605" i="5"/>
  <c r="AB663" i="5"/>
  <c r="AB695" i="5"/>
  <c r="AB726" i="5"/>
  <c r="AB734" i="5"/>
  <c r="AB758" i="5"/>
  <c r="AB770" i="5"/>
  <c r="AB790" i="5"/>
  <c r="AB820" i="5"/>
  <c r="AB848" i="5"/>
  <c r="AB865" i="5"/>
  <c r="AB879" i="5"/>
  <c r="R941" i="5"/>
  <c r="AB947" i="5"/>
  <c r="T954" i="5"/>
  <c r="T966" i="5"/>
  <c r="S966" i="5"/>
  <c r="T984" i="5"/>
  <c r="S984" i="5"/>
  <c r="T999" i="5"/>
  <c r="S999" i="5"/>
  <c r="V1007" i="5"/>
  <c r="T1022" i="5"/>
  <c r="S1022" i="5"/>
  <c r="AB1023" i="5"/>
  <c r="X1027" i="5"/>
  <c r="AB1030" i="5"/>
  <c r="T1030" i="5"/>
  <c r="S1030" i="5"/>
  <c r="X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AB625" i="5"/>
  <c r="AB637" i="5"/>
  <c r="AB653" i="5"/>
  <c r="AB657" i="5"/>
  <c r="AB709" i="5"/>
  <c r="V710" i="5"/>
  <c r="AB717" i="5"/>
  <c r="V718" i="5"/>
  <c r="V746" i="5"/>
  <c r="X756" i="5" s="1"/>
  <c r="V762" i="5"/>
  <c r="AB774" i="5"/>
  <c r="V774" i="5"/>
  <c r="R774" i="5" s="1"/>
  <c r="V783" i="5"/>
  <c r="R783" i="5" s="1"/>
  <c r="AB798" i="5"/>
  <c r="AB824" i="5"/>
  <c r="AB951" i="5"/>
  <c r="R969" i="5"/>
  <c r="X1019" i="5"/>
  <c r="AB1027" i="5"/>
  <c r="E1087" i="5"/>
  <c r="X1087" i="5" s="1"/>
  <c r="F1087" i="5"/>
  <c r="J1087" i="5"/>
  <c r="H1087" i="5"/>
  <c r="T1119" i="5"/>
  <c r="AB1119" i="5"/>
  <c r="S1119" i="5"/>
  <c r="E1139" i="5"/>
  <c r="X1139" i="5" s="1"/>
  <c r="R1139" i="5"/>
  <c r="AB590" i="5"/>
  <c r="AB618" i="5"/>
  <c r="AB642" i="5"/>
  <c r="AB658" i="5"/>
  <c r="AB665" i="5"/>
  <c r="AB675" i="5"/>
  <c r="V684" i="5"/>
  <c r="AB692" i="5"/>
  <c r="AB714" i="5"/>
  <c r="AB722" i="5"/>
  <c r="AB728" i="5"/>
  <c r="AB736" i="5"/>
  <c r="AB750" i="5"/>
  <c r="V750" i="5"/>
  <c r="AB834" i="5"/>
  <c r="AB846" i="5"/>
  <c r="AB866" i="5"/>
  <c r="AB883" i="5"/>
  <c r="V883" i="5"/>
  <c r="X995" i="5"/>
  <c r="X999" i="5"/>
  <c r="AB1002" i="5"/>
  <c r="T1002" i="5"/>
  <c r="S1002" i="5"/>
  <c r="T1100" i="5"/>
  <c r="S1100" i="5"/>
  <c r="S1169" i="5"/>
  <c r="AB1169" i="5"/>
  <c r="T1169" i="5"/>
  <c r="AB606" i="5"/>
  <c r="AB670" i="5"/>
  <c r="X674" i="5" s="1"/>
  <c r="V738" i="5"/>
  <c r="R788" i="5"/>
  <c r="AB812" i="5"/>
  <c r="AB829" i="5"/>
  <c r="V931" i="5"/>
  <c r="X931" i="5" s="1"/>
  <c r="AB954" i="5"/>
  <c r="AB999" i="5"/>
  <c r="AB1006" i="5"/>
  <c r="T1008" i="5"/>
  <c r="S1008" i="5"/>
  <c r="T1043" i="5"/>
  <c r="S1043" i="5"/>
  <c r="T1059" i="5"/>
  <c r="S1059" i="5"/>
  <c r="AB1059" i="5"/>
  <c r="AB1070" i="5"/>
  <c r="T1070" i="5"/>
  <c r="S1070" i="5"/>
  <c r="AB1114" i="5"/>
  <c r="T1114" i="5"/>
  <c r="S1114" i="5"/>
  <c r="AB778" i="5"/>
  <c r="V794" i="5"/>
  <c r="AB818" i="5"/>
  <c r="AB831" i="5"/>
  <c r="AB832" i="5"/>
  <c r="AB837" i="5"/>
  <c r="AB842" i="5"/>
  <c r="AB844" i="5"/>
  <c r="T852" i="5"/>
  <c r="AB870" i="5"/>
  <c r="AB874" i="5"/>
  <c r="AB900" i="5"/>
  <c r="AB932" i="5"/>
  <c r="AB936" i="5"/>
  <c r="AB941" i="5"/>
  <c r="AB943" i="5"/>
  <c r="AB956" i="5"/>
  <c r="AB962" i="5"/>
  <c r="AB963" i="5"/>
  <c r="AB966" i="5"/>
  <c r="S967" i="5"/>
  <c r="AB978" i="5"/>
  <c r="V979" i="5"/>
  <c r="S986" i="5"/>
  <c r="T990" i="5"/>
  <c r="AB995" i="5"/>
  <c r="S1015" i="5"/>
  <c r="AB1019" i="5"/>
  <c r="S1035" i="5"/>
  <c r="V1039" i="5"/>
  <c r="R1039" i="5" s="1"/>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V888" i="5"/>
  <c r="X888" i="5" s="1"/>
  <c r="AB920" i="5"/>
  <c r="AB940" i="5"/>
  <c r="AB952" i="5"/>
  <c r="X954" i="5" s="1"/>
  <c r="X966" i="5"/>
  <c r="S975" i="5"/>
  <c r="AB979" i="5"/>
  <c r="S991" i="5"/>
  <c r="S1006" i="5"/>
  <c r="V1015" i="5"/>
  <c r="X1022"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AB847" i="5"/>
  <c r="AB853" i="5"/>
  <c r="AB886" i="5"/>
  <c r="AB904" i="5"/>
  <c r="V915" i="5"/>
  <c r="AB919"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412" i="5"/>
  <c r="X304" i="5"/>
  <c r="AB23" i="5"/>
  <c r="X28" i="5"/>
  <c r="V112" i="5"/>
  <c r="AB115" i="5"/>
  <c r="V176" i="5"/>
  <c r="AB179" i="5"/>
  <c r="AB201" i="5"/>
  <c r="X234" i="5" s="1"/>
  <c r="AB320" i="5"/>
  <c r="V320" i="5"/>
  <c r="AB412" i="5"/>
  <c r="AB105" i="5"/>
  <c r="AB137" i="5"/>
  <c r="V144" i="5"/>
  <c r="AB147" i="5"/>
  <c r="AB169" i="5"/>
  <c r="AB240" i="5"/>
  <c r="R311" i="5"/>
  <c r="X311" i="5" s="1"/>
  <c r="R5" i="5"/>
  <c r="X20" i="5" s="1"/>
  <c r="AB20" i="5"/>
  <c r="R21" i="5"/>
  <c r="AB28" i="5"/>
  <c r="AB34" i="5"/>
  <c r="AB38" i="5"/>
  <c r="AB42" i="5"/>
  <c r="AB46" i="5"/>
  <c r="AB50" i="5"/>
  <c r="AB54" i="5"/>
  <c r="AB58" i="5"/>
  <c r="AB62" i="5"/>
  <c r="AB66" i="5"/>
  <c r="AB70" i="5"/>
  <c r="AB74" i="5"/>
  <c r="AB78" i="5"/>
  <c r="AB82" i="5"/>
  <c r="AB86" i="5"/>
  <c r="AB90" i="5"/>
  <c r="AB94" i="5"/>
  <c r="AB98" i="5"/>
  <c r="AB104" i="5"/>
  <c r="AB117" i="5"/>
  <c r="V124" i="5"/>
  <c r="X125" i="5" s="1"/>
  <c r="AB127" i="5"/>
  <c r="AB136" i="5"/>
  <c r="AB149" i="5"/>
  <c r="V156" i="5"/>
  <c r="X157" i="5" s="1"/>
  <c r="AB159" i="5"/>
  <c r="AB168" i="5"/>
  <c r="AB181" i="5"/>
  <c r="V188" i="5"/>
  <c r="X189" i="5" s="1"/>
  <c r="R190" i="5"/>
  <c r="AB191" i="5"/>
  <c r="T192" i="5"/>
  <c r="AB200" i="5"/>
  <c r="AB220" i="5"/>
  <c r="AB244" i="5"/>
  <c r="AB260" i="5"/>
  <c r="AB276" i="5"/>
  <c r="AB292" i="5"/>
  <c r="AB5" i="5"/>
  <c r="AB21" i="5"/>
  <c r="AB29" i="5"/>
  <c r="T29" i="5"/>
  <c r="AB35" i="5"/>
  <c r="AB39" i="5"/>
  <c r="AB43" i="5"/>
  <c r="AB47" i="5"/>
  <c r="AB51" i="5"/>
  <c r="AB55" i="5"/>
  <c r="AB59" i="5"/>
  <c r="AB63" i="5"/>
  <c r="T63" i="5"/>
  <c r="AB67" i="5"/>
  <c r="AB71" i="5"/>
  <c r="AB75" i="5"/>
  <c r="T75" i="5"/>
  <c r="AB79" i="5"/>
  <c r="AB83" i="5"/>
  <c r="AB87" i="5"/>
  <c r="AB91" i="5"/>
  <c r="AB95" i="5"/>
  <c r="AB99" i="5"/>
  <c r="V104" i="5"/>
  <c r="AB107" i="5"/>
  <c r="AB116" i="5"/>
  <c r="AB129" i="5"/>
  <c r="V136" i="5"/>
  <c r="AB139" i="5"/>
  <c r="AB148" i="5"/>
  <c r="AB161" i="5"/>
  <c r="V168" i="5"/>
  <c r="AB171" i="5"/>
  <c r="AB180" i="5"/>
  <c r="AB193" i="5"/>
  <c r="V200" i="5"/>
  <c r="AB203" i="5"/>
  <c r="AB209" i="5"/>
  <c r="V220" i="5"/>
  <c r="R221" i="5"/>
  <c r="X242" i="5"/>
  <c r="AB360" i="5"/>
  <c r="X371" i="5" s="1"/>
  <c r="V116" i="5"/>
  <c r="AB119" i="5"/>
  <c r="V148" i="5"/>
  <c r="X149" i="5" s="1"/>
  <c r="AB151" i="5"/>
  <c r="AB173" i="5"/>
  <c r="V180" i="5"/>
  <c r="X181" i="5" s="1"/>
  <c r="AB183" i="5"/>
  <c r="AB205" i="5"/>
  <c r="AB212" i="5"/>
  <c r="AB248" i="5"/>
  <c r="AB264" i="5"/>
  <c r="AB280" i="5"/>
  <c r="AB296" i="5"/>
  <c r="AB328" i="5"/>
  <c r="V328" i="5"/>
  <c r="X351" i="5" s="1"/>
  <c r="AB358" i="5"/>
  <c r="V358" i="5"/>
  <c r="AB121" i="5"/>
  <c r="V128" i="5"/>
  <c r="AB131" i="5"/>
  <c r="AB153" i="5"/>
  <c r="V160" i="5"/>
  <c r="AB163" i="5"/>
  <c r="AB185" i="5"/>
  <c r="V192" i="5"/>
  <c r="AB195" i="5"/>
  <c r="V212" i="5"/>
  <c r="R222" i="5"/>
  <c r="AB224" i="5"/>
  <c r="R262" i="5"/>
  <c r="X278" i="5" s="1"/>
  <c r="AB408" i="5"/>
  <c r="AB109" i="5"/>
  <c r="X117" i="5" s="1"/>
  <c r="AB141" i="5"/>
  <c r="AB19" i="5"/>
  <c r="AB27" i="5"/>
  <c r="AB36" i="5"/>
  <c r="AB40" i="5"/>
  <c r="AB44" i="5"/>
  <c r="AB48" i="5"/>
  <c r="AB52" i="5"/>
  <c r="AB56" i="5"/>
  <c r="AB60" i="5"/>
  <c r="AB64" i="5"/>
  <c r="AB68" i="5"/>
  <c r="AB72" i="5"/>
  <c r="AB76" i="5"/>
  <c r="AB80" i="5"/>
  <c r="AB84" i="5"/>
  <c r="AB88" i="5"/>
  <c r="AB92" i="5"/>
  <c r="AB96" i="5"/>
  <c r="AB100" i="5"/>
  <c r="AB101" i="5"/>
  <c r="V108" i="5"/>
  <c r="X109" i="5" s="1"/>
  <c r="AB111" i="5"/>
  <c r="AB120" i="5"/>
  <c r="AB133" i="5"/>
  <c r="V140" i="5"/>
  <c r="X141" i="5" s="1"/>
  <c r="AB143" i="5"/>
  <c r="AB152" i="5"/>
  <c r="AB165" i="5"/>
  <c r="V172" i="5"/>
  <c r="X173" i="5" s="1"/>
  <c r="AB175" i="5"/>
  <c r="AB184" i="5"/>
  <c r="AB197" i="5"/>
  <c r="V204" i="5"/>
  <c r="X205" i="5" s="1"/>
  <c r="X206" i="5" s="1"/>
  <c r="AB208" i="5"/>
  <c r="AB228" i="5"/>
  <c r="T228" i="5"/>
  <c r="AB252" i="5"/>
  <c r="AB268" i="5"/>
  <c r="AB284" i="5"/>
  <c r="AB300" i="5"/>
  <c r="T300" i="5"/>
  <c r="AB303" i="5"/>
  <c r="AB312" i="5"/>
  <c r="V312" i="5"/>
  <c r="AB402" i="5"/>
  <c r="V402" i="5"/>
  <c r="AB31" i="5"/>
  <c r="AB25" i="5"/>
  <c r="AB37" i="5"/>
  <c r="AB45" i="5"/>
  <c r="AB53" i="5"/>
  <c r="AB57" i="5"/>
  <c r="AB61" i="5"/>
  <c r="AB65" i="5"/>
  <c r="AB69" i="5"/>
  <c r="AB73" i="5"/>
  <c r="AB81" i="5"/>
  <c r="AB89" i="5"/>
  <c r="V100" i="5"/>
  <c r="T105" i="5"/>
  <c r="AB113" i="5"/>
  <c r="V120" i="5"/>
  <c r="X121" i="5" s="1"/>
  <c r="AB123" i="5"/>
  <c r="AB145" i="5"/>
  <c r="V152" i="5"/>
  <c r="X153" i="5" s="1"/>
  <c r="AB155" i="5"/>
  <c r="AB177" i="5"/>
  <c r="V184" i="5"/>
  <c r="X185" i="5" s="1"/>
  <c r="AB187" i="5"/>
  <c r="V208" i="5"/>
  <c r="AB216" i="5"/>
  <c r="R226" i="5"/>
  <c r="AB232" i="5"/>
  <c r="R250" i="5"/>
  <c r="X266" i="5" s="1"/>
  <c r="V339" i="5"/>
  <c r="X352" i="5" s="1"/>
  <c r="AB361" i="5"/>
  <c r="AB33" i="5"/>
  <c r="AB41" i="5"/>
  <c r="AB49" i="5"/>
  <c r="AB77" i="5"/>
  <c r="AB85" i="5"/>
  <c r="AB93" i="5"/>
  <c r="AB97" i="5"/>
  <c r="R18" i="5"/>
  <c r="X22" i="5" s="1"/>
  <c r="T42" i="5"/>
  <c r="X44" i="5" s="1"/>
  <c r="T46" i="5"/>
  <c r="X48" i="5" s="1"/>
  <c r="AB103" i="5"/>
  <c r="AB112" i="5"/>
  <c r="AB125" i="5"/>
  <c r="V132" i="5"/>
  <c r="X133" i="5" s="1"/>
  <c r="AB135" i="5"/>
  <c r="AB144" i="5"/>
  <c r="AB157" i="5"/>
  <c r="V164" i="5"/>
  <c r="X165" i="5" s="1"/>
  <c r="AB167" i="5"/>
  <c r="T167" i="5"/>
  <c r="AB176" i="5"/>
  <c r="AB189" i="5"/>
  <c r="V196" i="5"/>
  <c r="X197" i="5" s="1"/>
  <c r="AB199" i="5"/>
  <c r="V216" i="5"/>
  <c r="R230" i="5"/>
  <c r="AB236" i="5"/>
  <c r="AB256" i="5"/>
  <c r="AB272" i="5"/>
  <c r="AB288" i="5"/>
  <c r="V359" i="5"/>
  <c r="T329" i="5"/>
  <c r="X332" i="5" s="1"/>
  <c r="AB336" i="5"/>
  <c r="X343" i="5" s="1"/>
  <c r="AB350" i="5"/>
  <c r="V350" i="5"/>
  <c r="AB373" i="5"/>
  <c r="V375" i="5"/>
  <c r="X376" i="5" s="1"/>
  <c r="AB382" i="5"/>
  <c r="V382" i="5"/>
  <c r="AB385" i="5"/>
  <c r="R391" i="5"/>
  <c r="AB213" i="5"/>
  <c r="AB217" i="5"/>
  <c r="AB221" i="5"/>
  <c r="V224" i="5"/>
  <c r="AB225" i="5"/>
  <c r="V228" i="5"/>
  <c r="AB229" i="5"/>
  <c r="V232" i="5"/>
  <c r="AB233" i="5"/>
  <c r="V236" i="5"/>
  <c r="AB237" i="5"/>
  <c r="V240" i="5"/>
  <c r="AB241" i="5"/>
  <c r="V244" i="5"/>
  <c r="AB245" i="5"/>
  <c r="V248" i="5"/>
  <c r="AB249" i="5"/>
  <c r="V252" i="5"/>
  <c r="AB253" i="5"/>
  <c r="V256" i="5"/>
  <c r="AB257" i="5"/>
  <c r="V260" i="5"/>
  <c r="AB261" i="5"/>
  <c r="V264" i="5"/>
  <c r="AB265" i="5"/>
  <c r="V268" i="5"/>
  <c r="AB269" i="5"/>
  <c r="V272" i="5"/>
  <c r="AB273" i="5"/>
  <c r="V276" i="5"/>
  <c r="AB277" i="5"/>
  <c r="V280" i="5"/>
  <c r="AB281" i="5"/>
  <c r="V284" i="5"/>
  <c r="AB285" i="5"/>
  <c r="V288" i="5"/>
  <c r="AB289" i="5"/>
  <c r="V292" i="5"/>
  <c r="AB293" i="5"/>
  <c r="V296" i="5"/>
  <c r="AB297" i="5"/>
  <c r="V300" i="5"/>
  <c r="AB301" i="5"/>
  <c r="V308" i="5"/>
  <c r="X310" i="5" s="1"/>
  <c r="AB310" i="5"/>
  <c r="V316" i="5"/>
  <c r="AB318" i="5"/>
  <c r="V324" i="5"/>
  <c r="X326" i="5" s="1"/>
  <c r="AB326" i="5"/>
  <c r="AB332" i="5"/>
  <c r="AB343" i="5"/>
  <c r="AB353" i="5"/>
  <c r="V355" i="5"/>
  <c r="X356" i="5" s="1"/>
  <c r="AB362" i="5"/>
  <c r="V362" i="5"/>
  <c r="AB375" i="5"/>
  <c r="AB389" i="5"/>
  <c r="R395" i="5"/>
  <c r="AB305" i="5"/>
  <c r="AB313" i="5"/>
  <c r="AB321" i="5"/>
  <c r="AB329" i="5"/>
  <c r="AB342" i="5"/>
  <c r="V342" i="5"/>
  <c r="V367" i="5"/>
  <c r="X368" i="5" s="1"/>
  <c r="AB374" i="5"/>
  <c r="V374" i="5"/>
  <c r="AB386" i="5"/>
  <c r="V386" i="5"/>
  <c r="AB393" i="5"/>
  <c r="T322" i="5"/>
  <c r="AB333" i="5"/>
  <c r="AB345" i="5"/>
  <c r="X347" i="5" s="1"/>
  <c r="AB354" i="5"/>
  <c r="V354" i="5"/>
  <c r="AB367" i="5"/>
  <c r="AB377" i="5"/>
  <c r="X379" i="5" s="1"/>
  <c r="X380" i="5" s="1"/>
  <c r="AB390" i="5"/>
  <c r="V390" i="5"/>
  <c r="AB397" i="5"/>
  <c r="R403" i="5"/>
  <c r="AB338" i="5"/>
  <c r="X360" i="5" s="1"/>
  <c r="AB366" i="5"/>
  <c r="V366" i="5"/>
  <c r="AB394" i="5"/>
  <c r="V394" i="5"/>
  <c r="AB401" i="5"/>
  <c r="AB416" i="5"/>
  <c r="R515" i="5"/>
  <c r="X515" i="5"/>
  <c r="AB334" i="5"/>
  <c r="X338" i="5" s="1"/>
  <c r="AB339" i="5"/>
  <c r="V340" i="5"/>
  <c r="AB346" i="5"/>
  <c r="V346" i="5"/>
  <c r="T348" i="5"/>
  <c r="AB359" i="5"/>
  <c r="AB369" i="5"/>
  <c r="X372" i="5" s="1"/>
  <c r="AB378" i="5"/>
  <c r="V378" i="5"/>
  <c r="AB398" i="5"/>
  <c r="V398" i="5"/>
  <c r="AB405" i="5"/>
  <c r="AB409" i="5"/>
  <c r="AB351" i="5"/>
  <c r="AB352" i="5"/>
  <c r="R363" i="5"/>
  <c r="X364" i="5" s="1"/>
  <c r="AB370" i="5"/>
  <c r="V370" i="5"/>
  <c r="R387" i="5"/>
  <c r="AB406" i="5"/>
  <c r="V406" i="5"/>
  <c r="V410" i="5"/>
  <c r="V414" i="5"/>
  <c r="V418" i="5"/>
  <c r="V422" i="5"/>
  <c r="V426" i="5"/>
  <c r="V430" i="5"/>
  <c r="V434" i="5"/>
  <c r="V438" i="5"/>
  <c r="V442" i="5"/>
  <c r="V446" i="5"/>
  <c r="V450" i="5"/>
  <c r="V454" i="5"/>
  <c r="V458" i="5"/>
  <c r="AB466" i="5"/>
  <c r="AB474" i="5"/>
  <c r="AB553" i="5"/>
  <c r="V553" i="5"/>
  <c r="X555" i="5" s="1"/>
  <c r="AB572" i="5"/>
  <c r="X578" i="5" s="1"/>
  <c r="AB582" i="5"/>
  <c r="AB585" i="5"/>
  <c r="V585" i="5"/>
  <c r="AB596" i="5"/>
  <c r="AB597" i="5"/>
  <c r="V597" i="5"/>
  <c r="V460" i="5"/>
  <c r="V466" i="5"/>
  <c r="V474" i="5"/>
  <c r="V477" i="5"/>
  <c r="AB478" i="5"/>
  <c r="AB483" i="5"/>
  <c r="X484" i="5" s="1"/>
  <c r="V493" i="5"/>
  <c r="AB494" i="5"/>
  <c r="AB499" i="5"/>
  <c r="X500" i="5" s="1"/>
  <c r="V509" i="5"/>
  <c r="AB510" i="5"/>
  <c r="AB515" i="5"/>
  <c r="X516" i="5" s="1"/>
  <c r="V525" i="5"/>
  <c r="AB526" i="5"/>
  <c r="AB531" i="5"/>
  <c r="X532" i="5" s="1"/>
  <c r="V541" i="5"/>
  <c r="AB542" i="5"/>
  <c r="T542" i="5"/>
  <c r="X550" i="5" s="1"/>
  <c r="AB558" i="5"/>
  <c r="T558" i="5"/>
  <c r="AB570" i="5"/>
  <c r="AB573" i="5"/>
  <c r="V573" i="5"/>
  <c r="V462" i="5"/>
  <c r="V490" i="5"/>
  <c r="V506" i="5"/>
  <c r="V522" i="5"/>
  <c r="T532" i="5"/>
  <c r="V538" i="5"/>
  <c r="AB580" i="5"/>
  <c r="X586" i="5" s="1"/>
  <c r="R415" i="5"/>
  <c r="R419" i="5"/>
  <c r="R443" i="5"/>
  <c r="R447" i="5"/>
  <c r="V469" i="5"/>
  <c r="AB479" i="5"/>
  <c r="X480" i="5" s="1"/>
  <c r="AB484" i="5"/>
  <c r="V489" i="5"/>
  <c r="AB490" i="5"/>
  <c r="AB495" i="5"/>
  <c r="X496" i="5" s="1"/>
  <c r="AB500" i="5"/>
  <c r="V505" i="5"/>
  <c r="AB506" i="5"/>
  <c r="AB511" i="5"/>
  <c r="X512" i="5" s="1"/>
  <c r="AB516" i="5"/>
  <c r="V521" i="5"/>
  <c r="AB522" i="5"/>
  <c r="AB527" i="5"/>
  <c r="X528" i="5" s="1"/>
  <c r="AB532" i="5"/>
  <c r="V537" i="5"/>
  <c r="AB538" i="5"/>
  <c r="T538" i="5"/>
  <c r="AB543" i="5"/>
  <c r="X544" i="5" s="1"/>
  <c r="AB548" i="5"/>
  <c r="AB550" i="5"/>
  <c r="R551" i="5"/>
  <c r="AB557" i="5"/>
  <c r="V557" i="5"/>
  <c r="X559" i="5" s="1"/>
  <c r="AB568" i="5"/>
  <c r="X574" i="5"/>
  <c r="AB578" i="5"/>
  <c r="AB581" i="5"/>
  <c r="V581" i="5"/>
  <c r="V467" i="5"/>
  <c r="V475" i="5"/>
  <c r="V486" i="5"/>
  <c r="V502" i="5"/>
  <c r="V518" i="5"/>
  <c r="V534" i="5"/>
  <c r="V554" i="5"/>
  <c r="AB562" i="5"/>
  <c r="AB566" i="5"/>
  <c r="AB569" i="5"/>
  <c r="V569" i="5"/>
  <c r="AB588" i="5"/>
  <c r="AB464" i="5"/>
  <c r="AB475" i="5"/>
  <c r="X476" i="5" s="1"/>
  <c r="AB480" i="5"/>
  <c r="V485" i="5"/>
  <c r="AB486" i="5"/>
  <c r="AB491" i="5"/>
  <c r="X492" i="5" s="1"/>
  <c r="AB496" i="5"/>
  <c r="V501" i="5"/>
  <c r="AB502" i="5"/>
  <c r="AB507" i="5"/>
  <c r="X508" i="5" s="1"/>
  <c r="AB512" i="5"/>
  <c r="V517" i="5"/>
  <c r="AB518" i="5"/>
  <c r="AB523" i="5"/>
  <c r="X524" i="5" s="1"/>
  <c r="AB528" i="5"/>
  <c r="V533" i="5"/>
  <c r="AB534" i="5"/>
  <c r="AB539" i="5"/>
  <c r="X540" i="5" s="1"/>
  <c r="AB544" i="5"/>
  <c r="AB549" i="5"/>
  <c r="V549" i="5"/>
  <c r="AB576" i="5"/>
  <c r="X582" i="5" s="1"/>
  <c r="AB586" i="5"/>
  <c r="AB589" i="5"/>
  <c r="V589" i="5"/>
  <c r="AB554" i="5"/>
  <c r="T554" i="5"/>
  <c r="AB561" i="5"/>
  <c r="V561" i="5"/>
  <c r="AB564" i="5"/>
  <c r="AB574" i="5"/>
  <c r="AB577" i="5"/>
  <c r="V577" i="5"/>
  <c r="V465" i="5"/>
  <c r="AB465" i="5"/>
  <c r="V473" i="5"/>
  <c r="AB476" i="5"/>
  <c r="V481" i="5"/>
  <c r="AB482" i="5"/>
  <c r="T482" i="5"/>
  <c r="AB487" i="5"/>
  <c r="X488" i="5" s="1"/>
  <c r="AB492" i="5"/>
  <c r="V497" i="5"/>
  <c r="AB498" i="5"/>
  <c r="AB503" i="5"/>
  <c r="X504" i="5" s="1"/>
  <c r="AB508" i="5"/>
  <c r="V513" i="5"/>
  <c r="AB514" i="5"/>
  <c r="AB519" i="5"/>
  <c r="X520" i="5" s="1"/>
  <c r="AB524" i="5"/>
  <c r="V529" i="5"/>
  <c r="AB530" i="5"/>
  <c r="AB535" i="5"/>
  <c r="X536" i="5" s="1"/>
  <c r="AB540" i="5"/>
  <c r="V545" i="5"/>
  <c r="AB546" i="5"/>
  <c r="AB565" i="5"/>
  <c r="V565" i="5"/>
  <c r="AB584" i="5"/>
  <c r="AB592" i="5"/>
  <c r="AB593" i="5"/>
  <c r="V593" i="5"/>
  <c r="V567" i="5"/>
  <c r="V571" i="5"/>
  <c r="V575" i="5"/>
  <c r="V579" i="5"/>
  <c r="V583" i="5"/>
  <c r="V587" i="5"/>
  <c r="V591" i="5"/>
  <c r="V595" i="5"/>
  <c r="V599" i="5"/>
  <c r="AB600" i="5"/>
  <c r="V603" i="5"/>
  <c r="AB604" i="5"/>
  <c r="V607" i="5"/>
  <c r="AB608" i="5"/>
  <c r="V611" i="5"/>
  <c r="AB612" i="5"/>
  <c r="V615" i="5"/>
  <c r="AB616" i="5"/>
  <c r="V619" i="5"/>
  <c r="AB620" i="5"/>
  <c r="V623" i="5"/>
  <c r="AB624" i="5"/>
  <c r="V627" i="5"/>
  <c r="AB628" i="5"/>
  <c r="V631" i="5"/>
  <c r="AB632" i="5"/>
  <c r="V635" i="5"/>
  <c r="AB636" i="5"/>
  <c r="V639" i="5"/>
  <c r="AB640" i="5"/>
  <c r="V643" i="5"/>
  <c r="AB644" i="5"/>
  <c r="V647" i="5"/>
  <c r="AB648" i="5"/>
  <c r="V651" i="5"/>
  <c r="AB652" i="5"/>
  <c r="V655" i="5"/>
  <c r="AB656" i="5"/>
  <c r="V659" i="5"/>
  <c r="AB660" i="5"/>
  <c r="V663" i="5"/>
  <c r="AB664" i="5"/>
  <c r="V667" i="5"/>
  <c r="AB668" i="5"/>
  <c r="V671" i="5"/>
  <c r="AB672" i="5"/>
  <c r="V675" i="5"/>
  <c r="AB676" i="5"/>
  <c r="X685" i="5" s="1"/>
  <c r="V687" i="5"/>
  <c r="AB691" i="5"/>
  <c r="X701" i="5" s="1"/>
  <c r="V703" i="5"/>
  <c r="AB711" i="5"/>
  <c r="AB727" i="5"/>
  <c r="AB743" i="5"/>
  <c r="R744" i="5"/>
  <c r="AB759" i="5"/>
  <c r="T598" i="5"/>
  <c r="X602" i="5" s="1"/>
  <c r="X610" i="5"/>
  <c r="T626" i="5"/>
  <c r="X630" i="5" s="1"/>
  <c r="T634" i="5"/>
  <c r="X646" i="5"/>
  <c r="AB681" i="5"/>
  <c r="AB686" i="5"/>
  <c r="AB697" i="5"/>
  <c r="AB702" i="5"/>
  <c r="AB713" i="5"/>
  <c r="X724" i="5" s="1"/>
  <c r="X725" i="5" s="1"/>
  <c r="AB729" i="5"/>
  <c r="X740" i="5" s="1"/>
  <c r="X741" i="5" s="1"/>
  <c r="AB745" i="5"/>
  <c r="R752" i="5"/>
  <c r="X759" i="5" s="1"/>
  <c r="AB769" i="5"/>
  <c r="T769" i="5"/>
  <c r="AB775" i="5"/>
  <c r="AB785" i="5"/>
  <c r="AB791" i="5"/>
  <c r="AB687" i="5"/>
  <c r="X697" i="5" s="1"/>
  <c r="X699" i="5"/>
  <c r="AB703" i="5"/>
  <c r="X711" i="5" s="1"/>
  <c r="AB715" i="5"/>
  <c r="AB731" i="5"/>
  <c r="X744" i="5"/>
  <c r="R746" i="5"/>
  <c r="AB747" i="5"/>
  <c r="X775" i="5"/>
  <c r="X799" i="5"/>
  <c r="AB682" i="5"/>
  <c r="AB693" i="5"/>
  <c r="AB698" i="5"/>
  <c r="X713" i="5" s="1"/>
  <c r="X729" i="5" s="1"/>
  <c r="X745" i="5" s="1"/>
  <c r="AB755" i="5"/>
  <c r="AB763" i="5"/>
  <c r="AB773" i="5"/>
  <c r="AB779" i="5"/>
  <c r="AB789" i="5"/>
  <c r="T789" i="5"/>
  <c r="V601" i="5"/>
  <c r="V605" i="5"/>
  <c r="V609" i="5"/>
  <c r="V613" i="5"/>
  <c r="V617" i="5"/>
  <c r="V621" i="5"/>
  <c r="V625" i="5"/>
  <c r="V629" i="5"/>
  <c r="V633" i="5"/>
  <c r="V637" i="5"/>
  <c r="V641" i="5"/>
  <c r="V645" i="5"/>
  <c r="V649" i="5"/>
  <c r="V653" i="5"/>
  <c r="V657" i="5"/>
  <c r="V661" i="5"/>
  <c r="V665" i="5"/>
  <c r="V669" i="5"/>
  <c r="V673" i="5"/>
  <c r="V677" i="5"/>
  <c r="AB683" i="5"/>
  <c r="X693" i="5" s="1"/>
  <c r="V695" i="5"/>
  <c r="AB699" i="5"/>
  <c r="AB719" i="5"/>
  <c r="R720" i="5"/>
  <c r="AB735" i="5"/>
  <c r="R775" i="5"/>
  <c r="X779" i="5" s="1"/>
  <c r="AB801" i="5"/>
  <c r="AB689" i="5"/>
  <c r="AB694" i="5"/>
  <c r="AB705" i="5"/>
  <c r="AB721" i="5"/>
  <c r="AB737" i="5"/>
  <c r="R743" i="5"/>
  <c r="AB751" i="5"/>
  <c r="AB761" i="5"/>
  <c r="AB767" i="5"/>
  <c r="AB777" i="5"/>
  <c r="AB783" i="5"/>
  <c r="X788" i="5"/>
  <c r="AB793" i="5"/>
  <c r="AB797" i="5"/>
  <c r="T797" i="5"/>
  <c r="AB707" i="5"/>
  <c r="AB723" i="5"/>
  <c r="AB739" i="5"/>
  <c r="AB685" i="5"/>
  <c r="AB690" i="5"/>
  <c r="AB701" i="5"/>
  <c r="AB706" i="5"/>
  <c r="X721" i="5" s="1"/>
  <c r="X737" i="5" s="1"/>
  <c r="AB765" i="5"/>
  <c r="AB771" i="5"/>
  <c r="AB781" i="5"/>
  <c r="AB787" i="5"/>
  <c r="R750" i="5"/>
  <c r="R762" i="5"/>
  <c r="R766" i="5"/>
  <c r="R778" i="5"/>
  <c r="T795" i="5"/>
  <c r="R829" i="5"/>
  <c r="AB830" i="5"/>
  <c r="V833" i="5"/>
  <c r="V841" i="5"/>
  <c r="V849" i="5"/>
  <c r="AB860" i="5"/>
  <c r="AB861" i="5"/>
  <c r="AB864" i="5"/>
  <c r="R883" i="5"/>
  <c r="X889" i="5" s="1"/>
  <c r="V907" i="5"/>
  <c r="V977" i="5"/>
  <c r="X981" i="5"/>
  <c r="R981" i="5"/>
  <c r="J1053" i="5"/>
  <c r="I1053" i="5"/>
  <c r="H1053" i="5"/>
  <c r="E1053" i="5"/>
  <c r="X1053" i="5" s="1"/>
  <c r="F1053" i="5"/>
  <c r="R1053" i="5"/>
  <c r="AB1093" i="5"/>
  <c r="T1093" i="5"/>
  <c r="S1093" i="5"/>
  <c r="V1097" i="5"/>
  <c r="G1097" i="5" s="1"/>
  <c r="AB756" i="5"/>
  <c r="AB760" i="5"/>
  <c r="AB764" i="5"/>
  <c r="AB768" i="5"/>
  <c r="AB772" i="5"/>
  <c r="AB776" i="5"/>
  <c r="AB780" i="5"/>
  <c r="AB784" i="5"/>
  <c r="AB788" i="5"/>
  <c r="AB792" i="5"/>
  <c r="AB796" i="5"/>
  <c r="AB800" i="5"/>
  <c r="AB804" i="5"/>
  <c r="AB817" i="5"/>
  <c r="V818" i="5"/>
  <c r="R836" i="5"/>
  <c r="R851" i="5"/>
  <c r="X851" i="5" s="1"/>
  <c r="R852" i="5"/>
  <c r="AB868" i="5"/>
  <c r="V868" i="5"/>
  <c r="AB876" i="5"/>
  <c r="AB877" i="5"/>
  <c r="AB880" i="5"/>
  <c r="V918" i="5"/>
  <c r="AB924" i="5"/>
  <c r="AB953" i="5"/>
  <c r="R994" i="5"/>
  <c r="X994" i="5"/>
  <c r="AB1045" i="5"/>
  <c r="T1045" i="5"/>
  <c r="S1045" i="5"/>
  <c r="V1049" i="5"/>
  <c r="G1049" i="5" s="1"/>
  <c r="V811" i="5"/>
  <c r="X819" i="5" s="1"/>
  <c r="V863" i="5"/>
  <c r="AB884" i="5"/>
  <c r="V884" i="5"/>
  <c r="AB892" i="5"/>
  <c r="AB989" i="5"/>
  <c r="T989" i="5"/>
  <c r="S989" i="5"/>
  <c r="J1085" i="5"/>
  <c r="I1085" i="5"/>
  <c r="H1085" i="5"/>
  <c r="E1085" i="5"/>
  <c r="X1085" i="5" s="1"/>
  <c r="F1085" i="5"/>
  <c r="R1085" i="5"/>
  <c r="AB795" i="5"/>
  <c r="AB799" i="5"/>
  <c r="AB803" i="5"/>
  <c r="AB811" i="5"/>
  <c r="AB814" i="5"/>
  <c r="T814" i="5"/>
  <c r="AB819" i="5"/>
  <c r="V823" i="5"/>
  <c r="V854" i="5"/>
  <c r="X856" i="5" s="1"/>
  <c r="R856" i="5"/>
  <c r="V858" i="5"/>
  <c r="X860" i="5" s="1"/>
  <c r="V879" i="5"/>
  <c r="AB896" i="5"/>
  <c r="V912" i="5"/>
  <c r="AB912" i="5"/>
  <c r="X924" i="5" s="1"/>
  <c r="R962" i="5"/>
  <c r="X962" i="5" s="1"/>
  <c r="AB970" i="5"/>
  <c r="V970" i="5"/>
  <c r="X993" i="5"/>
  <c r="R993" i="5"/>
  <c r="X1037" i="5"/>
  <c r="R1037" i="5"/>
  <c r="AB1077" i="5"/>
  <c r="T1077" i="5"/>
  <c r="S1077" i="5"/>
  <c r="V1081" i="5"/>
  <c r="G1081" i="5" s="1"/>
  <c r="V837" i="5"/>
  <c r="V845" i="5"/>
  <c r="V853" i="5"/>
  <c r="X855" i="5" s="1"/>
  <c r="V870" i="5"/>
  <c r="X872" i="5" s="1"/>
  <c r="R872" i="5"/>
  <c r="V874" i="5"/>
  <c r="X876" i="5" s="1"/>
  <c r="V923" i="5"/>
  <c r="AB980" i="5"/>
  <c r="V980" i="5"/>
  <c r="R1030" i="5"/>
  <c r="X1030" i="5"/>
  <c r="V1033" i="5"/>
  <c r="J1117" i="5"/>
  <c r="I1117" i="5"/>
  <c r="H1117" i="5"/>
  <c r="E1117" i="5"/>
  <c r="X1117" i="5" s="1"/>
  <c r="F1117" i="5"/>
  <c r="R1117" i="5"/>
  <c r="R1177" i="5"/>
  <c r="J1177" i="5"/>
  <c r="I1177" i="5"/>
  <c r="H1177" i="5"/>
  <c r="F1177" i="5"/>
  <c r="G1177" i="5"/>
  <c r="E1177" i="5"/>
  <c r="X1177" i="5" s="1"/>
  <c r="AB815" i="5"/>
  <c r="AB821" i="5"/>
  <c r="X826" i="5" s="1"/>
  <c r="AB827" i="5"/>
  <c r="V839" i="5"/>
  <c r="X840" i="5" s="1"/>
  <c r="V847" i="5"/>
  <c r="X848" i="5" s="1"/>
  <c r="AB855" i="5"/>
  <c r="V859" i="5"/>
  <c r="X861" i="5" s="1"/>
  <c r="V866" i="5"/>
  <c r="V871" i="5"/>
  <c r="V886" i="5"/>
  <c r="V890" i="5"/>
  <c r="V892" i="5"/>
  <c r="V895" i="5"/>
  <c r="AB897" i="5"/>
  <c r="V902" i="5"/>
  <c r="V903" i="5"/>
  <c r="AB908" i="5"/>
  <c r="V914" i="5"/>
  <c r="AB918" i="5"/>
  <c r="R961" i="5"/>
  <c r="V985" i="5"/>
  <c r="AB1029" i="5"/>
  <c r="T1029" i="5"/>
  <c r="S1029" i="5"/>
  <c r="J1069" i="5"/>
  <c r="I1069" i="5"/>
  <c r="H1069" i="5"/>
  <c r="E1069" i="5"/>
  <c r="X1069" i="5" s="1"/>
  <c r="F1069" i="5"/>
  <c r="R1069" i="5"/>
  <c r="AB1109" i="5"/>
  <c r="T1109" i="5"/>
  <c r="S1109" i="5"/>
  <c r="V1113" i="5"/>
  <c r="G1113" i="5" s="1"/>
  <c r="AB859" i="5"/>
  <c r="AB863" i="5"/>
  <c r="AB871" i="5"/>
  <c r="X877" i="5" s="1"/>
  <c r="V882" i="5"/>
  <c r="V928" i="5"/>
  <c r="AB928" i="5"/>
  <c r="V930" i="5"/>
  <c r="X949" i="5"/>
  <c r="R949" i="5"/>
  <c r="X965" i="5"/>
  <c r="R965" i="5"/>
  <c r="AB969" i="5"/>
  <c r="T969" i="5"/>
  <c r="S969" i="5"/>
  <c r="AB1061" i="5"/>
  <c r="T1061" i="5"/>
  <c r="S1061" i="5"/>
  <c r="V1065" i="5"/>
  <c r="AB810" i="5"/>
  <c r="T810" i="5"/>
  <c r="X810" i="5" s="1"/>
  <c r="AB816" i="5"/>
  <c r="X825" i="5" s="1"/>
  <c r="R891" i="5"/>
  <c r="X893" i="5" s="1"/>
  <c r="V898" i="5"/>
  <c r="X908" i="5" s="1"/>
  <c r="J1101" i="5"/>
  <c r="I1101" i="5"/>
  <c r="H1101" i="5"/>
  <c r="E1101" i="5"/>
  <c r="X1101" i="5" s="1"/>
  <c r="F1101" i="5"/>
  <c r="R1101" i="5"/>
  <c r="X865" i="5" s="1"/>
  <c r="X881" i="5" s="1"/>
  <c r="X897" i="5" s="1"/>
  <c r="X913" i="5" s="1"/>
  <c r="AB934" i="5"/>
  <c r="X951" i="5" s="1"/>
  <c r="R951" i="5"/>
  <c r="V960" i="5"/>
  <c r="X975" i="5"/>
  <c r="R975" i="5"/>
  <c r="AB997" i="5"/>
  <c r="T997" i="5"/>
  <c r="X1014" i="5"/>
  <c r="AB1125" i="5"/>
  <c r="T1125" i="5"/>
  <c r="S1125" i="5"/>
  <c r="V1129" i="5"/>
  <c r="G1129" i="5" s="1"/>
  <c r="AB1153" i="5"/>
  <c r="V1153" i="5"/>
  <c r="G1153" i="5" s="1"/>
  <c r="AB1355" i="5"/>
  <c r="T1355" i="5"/>
  <c r="S1355" i="5"/>
  <c r="R940" i="5"/>
  <c r="X941" i="5" s="1"/>
  <c r="V950" i="5"/>
  <c r="V956" i="5"/>
  <c r="R986" i="5"/>
  <c r="X986" i="5"/>
  <c r="V989" i="5"/>
  <c r="R998" i="5"/>
  <c r="AB1004" i="5"/>
  <c r="V1004" i="5"/>
  <c r="AB1013" i="5"/>
  <c r="T1013" i="5"/>
  <c r="AB1020" i="5"/>
  <c r="V1020" i="5"/>
  <c r="R1026" i="5"/>
  <c r="X1026" i="5"/>
  <c r="R1122" i="5"/>
  <c r="J1122" i="5"/>
  <c r="I1122" i="5"/>
  <c r="H1122" i="5"/>
  <c r="F1122" i="5"/>
  <c r="E1122" i="5"/>
  <c r="X1122" i="5" s="1"/>
  <c r="AB1143" i="5"/>
  <c r="T1143" i="5"/>
  <c r="S1143" i="5"/>
  <c r="AB1144" i="5"/>
  <c r="V1144" i="5"/>
  <c r="G1144" i="5" s="1"/>
  <c r="V1347" i="5"/>
  <c r="G1347" i="5" s="1"/>
  <c r="AB1456" i="5"/>
  <c r="T1456" i="5"/>
  <c r="S1456" i="5"/>
  <c r="R942" i="5"/>
  <c r="AB965" i="5"/>
  <c r="V968" i="5"/>
  <c r="V972" i="5"/>
  <c r="AB976" i="5"/>
  <c r="V976" i="5"/>
  <c r="R1010" i="5"/>
  <c r="X1010" i="5"/>
  <c r="X1029" i="5"/>
  <c r="R1029" i="5"/>
  <c r="R1042" i="5"/>
  <c r="X1042" i="5"/>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R943" i="5"/>
  <c r="V952" i="5"/>
  <c r="V958" i="5"/>
  <c r="X959" i="5" s="1"/>
  <c r="R978" i="5"/>
  <c r="X978" i="5"/>
  <c r="X997" i="5"/>
  <c r="AB1005" i="5"/>
  <c r="T1005" i="5"/>
  <c r="X1009" i="5"/>
  <c r="R1014" i="5"/>
  <c r="AB1021" i="5"/>
  <c r="T1021" i="5"/>
  <c r="X1025" i="5"/>
  <c r="V1167" i="5"/>
  <c r="G1167" i="5" s="1"/>
  <c r="G1188" i="5"/>
  <c r="AB1188" i="5"/>
  <c r="V1188" i="5"/>
  <c r="J1212" i="5"/>
  <c r="I1212" i="5"/>
  <c r="R1212" i="5"/>
  <c r="H1212" i="5"/>
  <c r="E1212" i="5"/>
  <c r="X1212" i="5" s="1"/>
  <c r="F1212" i="5"/>
  <c r="V1266" i="5"/>
  <c r="AB1266" i="5"/>
  <c r="AB857" i="5"/>
  <c r="AB862" i="5"/>
  <c r="AB873" i="5"/>
  <c r="AB878" i="5"/>
  <c r="AB889" i="5"/>
  <c r="AB894" i="5"/>
  <c r="V900" i="5"/>
  <c r="AB905" i="5"/>
  <c r="AB910" i="5"/>
  <c r="V911" i="5"/>
  <c r="V916" i="5"/>
  <c r="AB921" i="5"/>
  <c r="X926" i="5"/>
  <c r="AB926" i="5"/>
  <c r="V927" i="5"/>
  <c r="V932" i="5"/>
  <c r="V946" i="5"/>
  <c r="V947" i="5"/>
  <c r="AB961" i="5"/>
  <c r="AB981" i="5"/>
  <c r="T981" i="5"/>
  <c r="AB996" i="5"/>
  <c r="V996" i="5"/>
  <c r="R1002" i="5"/>
  <c r="X1002" i="5"/>
  <c r="V1005" i="5"/>
  <c r="S1013" i="5"/>
  <c r="V1017" i="5"/>
  <c r="V1021" i="5"/>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X998" i="5"/>
  <c r="X1001" i="5"/>
  <c r="R1001" i="5"/>
  <c r="X1013" i="5"/>
  <c r="AB1036" i="5"/>
  <c r="V1036" i="5"/>
  <c r="X1041" i="5"/>
  <c r="R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AB906" i="5"/>
  <c r="AB917" i="5"/>
  <c r="AB922" i="5"/>
  <c r="V944" i="5"/>
  <c r="X948" i="5" s="1"/>
  <c r="AB957" i="5"/>
  <c r="T957" i="5"/>
  <c r="R966" i="5"/>
  <c r="X967" i="5"/>
  <c r="R967" i="5"/>
  <c r="X969" i="5"/>
  <c r="X971" i="5"/>
  <c r="X973" i="5"/>
  <c r="R982" i="5"/>
  <c r="AB988" i="5"/>
  <c r="V988" i="5"/>
  <c r="AB1012" i="5"/>
  <c r="V1012" i="5"/>
  <c r="AB1175" i="5"/>
  <c r="T1175" i="5"/>
  <c r="S1175" i="5"/>
  <c r="AB1200" i="5"/>
  <c r="T1200" i="5"/>
  <c r="S1200" i="5"/>
  <c r="V1206" i="5"/>
  <c r="G1206" i="5" s="1"/>
  <c r="AB1206" i="5"/>
  <c r="V1238" i="5"/>
  <c r="G1238" i="5" s="1"/>
  <c r="AB1238" i="5"/>
  <c r="V1254" i="5"/>
  <c r="G1254" i="5" s="1"/>
  <c r="AB1254" i="5"/>
  <c r="AB985" i="5"/>
  <c r="T985" i="5"/>
  <c r="AB992" i="5"/>
  <c r="V992" i="5"/>
  <c r="AB1001" i="5"/>
  <c r="T1001" i="5"/>
  <c r="AB1008" i="5"/>
  <c r="V1008" i="5"/>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R1006" i="5"/>
  <c r="R1022" i="5"/>
  <c r="R1038"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AB938" i="5"/>
  <c r="AB949" i="5"/>
  <c r="V964" i="5"/>
  <c r="AB973" i="5"/>
  <c r="T973" i="5"/>
  <c r="AB977" i="5"/>
  <c r="T977" i="5"/>
  <c r="AB984" i="5"/>
  <c r="V984" i="5"/>
  <c r="S985" i="5"/>
  <c r="AB993" i="5"/>
  <c r="T993" i="5"/>
  <c r="AB1000" i="5"/>
  <c r="V1000" i="5"/>
  <c r="S1001" i="5"/>
  <c r="AB1009" i="5"/>
  <c r="T1009" i="5"/>
  <c r="AB1016" i="5"/>
  <c r="V1016" i="5"/>
  <c r="S1017" i="5"/>
  <c r="AB1025" i="5"/>
  <c r="T1025" i="5"/>
  <c r="AB1032" i="5"/>
  <c r="V1032" i="5"/>
  <c r="S1033" i="5"/>
  <c r="AB1041" i="5"/>
  <c r="T1041" i="5"/>
  <c r="AB1048" i="5"/>
  <c r="V1048" i="5"/>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R1034"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X1045" i="5"/>
  <c r="R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V1691" i="5"/>
  <c r="G1691" i="5" s="1"/>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4" i="6" l="1"/>
  <c r="C8" i="6"/>
  <c r="R102" i="5"/>
  <c r="R74" i="5"/>
  <c r="X90" i="5" s="1"/>
  <c r="R75" i="5"/>
  <c r="C10" i="6"/>
  <c r="C11" i="6"/>
  <c r="C9" i="6"/>
  <c r="C7" i="6"/>
  <c r="X805" i="5"/>
  <c r="X696" i="5"/>
  <c r="X598" i="5"/>
  <c r="X391" i="5"/>
  <c r="X76" i="5"/>
  <c r="X904" i="5"/>
  <c r="X739" i="5"/>
  <c r="V948" i="5"/>
  <c r="X816" i="5"/>
  <c r="X688" i="5"/>
  <c r="X899" i="5"/>
  <c r="X801" i="5"/>
  <c r="X746" i="5"/>
  <c r="X680" i="5"/>
  <c r="X614" i="5"/>
  <c r="X887" i="5"/>
  <c r="X883" i="5"/>
  <c r="X681" i="5"/>
  <c r="X498" i="5"/>
  <c r="X387" i="5"/>
  <c r="X403" i="5"/>
  <c r="X84" i="5"/>
  <c r="X218" i="5"/>
  <c r="X618" i="5"/>
  <c r="X765" i="5"/>
  <c r="X771" i="5" s="1"/>
  <c r="X535" i="5"/>
  <c r="X80" i="5"/>
  <c r="X214" i="5"/>
  <c r="X130" i="5"/>
  <c r="X519" i="5"/>
  <c r="X336" i="5"/>
  <c r="X250" i="5"/>
  <c r="X56" i="5"/>
  <c r="X246" i="5"/>
  <c r="X514" i="5"/>
  <c r="X482" i="5"/>
  <c r="X503" i="5"/>
  <c r="X363" i="5"/>
  <c r="X52" i="5"/>
  <c r="X24" i="5"/>
  <c r="X704" i="5"/>
  <c r="X722" i="5"/>
  <c r="X723" i="5" s="1"/>
  <c r="X399" i="5"/>
  <c r="X395" i="5"/>
  <c r="X92" i="5"/>
  <c r="X21" i="5"/>
  <c r="X487" i="5"/>
  <c r="X96" i="5"/>
  <c r="X162" i="5"/>
  <c r="X33" i="5"/>
  <c r="X49" i="5" s="1"/>
  <c r="X65" i="5" s="1"/>
  <c r="X114" i="5"/>
  <c r="X507" i="5"/>
  <c r="X275" i="5"/>
  <c r="X802" i="5"/>
  <c r="X396" i="5"/>
  <c r="X178" i="5"/>
  <c r="X186" i="5"/>
  <c r="X361" i="5"/>
  <c r="X393" i="5" s="1"/>
  <c r="X325" i="5"/>
  <c r="X101" i="5"/>
  <c r="X36" i="5"/>
  <c r="X226" i="5"/>
  <c r="X267" i="5"/>
  <c r="X283" i="5" s="1"/>
  <c r="X400" i="5"/>
  <c r="X409" i="5" s="1"/>
  <c r="X421" i="5" s="1"/>
  <c r="X468" i="5"/>
  <c r="X564" i="5"/>
  <c r="X161" i="5"/>
  <c r="X137" i="5"/>
  <c r="X878" i="5"/>
  <c r="X560" i="5"/>
  <c r="X511" i="5"/>
  <c r="X523" i="5" s="1"/>
  <c r="X142" i="5"/>
  <c r="X807" i="5"/>
  <c r="X813" i="5" s="1"/>
  <c r="X700" i="5"/>
  <c r="X146" i="5"/>
  <c r="X938" i="5"/>
  <c r="X345" i="5"/>
  <c r="X39" i="5"/>
  <c r="X660" i="5"/>
  <c r="X179" i="5"/>
  <c r="X55" i="5"/>
  <c r="X369" i="5"/>
  <c r="X616" i="5"/>
  <c r="X624" i="5"/>
  <c r="X736" i="5"/>
  <c r="X313" i="5"/>
  <c r="X174" i="5"/>
  <c r="X81" i="5"/>
  <c r="X768" i="5"/>
  <c r="X786" i="5" s="1"/>
  <c r="V939" i="5"/>
  <c r="V249" i="5"/>
  <c r="X452" i="5"/>
  <c r="V357" i="5"/>
  <c r="X392" i="5"/>
  <c r="X62" i="5" s="1"/>
  <c r="V787" i="5"/>
  <c r="V73" i="5"/>
  <c r="V259" i="5"/>
  <c r="X451" i="5"/>
  <c r="V548" i="5"/>
  <c r="R548" i="5" s="1"/>
  <c r="V547" i="5" s="1"/>
  <c r="V389" i="5"/>
  <c r="V857" i="5"/>
  <c r="V384" i="5"/>
  <c r="V742" i="5"/>
  <c r="X291" i="5"/>
  <c r="V119" i="5"/>
  <c r="V652" i="5"/>
  <c r="V310" i="5"/>
  <c r="V917" i="5"/>
  <c r="X255" i="5"/>
  <c r="V35" i="5"/>
  <c r="V683" i="5"/>
  <c r="V850" i="5"/>
  <c r="C12" i="6"/>
  <c r="F27" i="6"/>
  <c r="B32" i="6"/>
  <c r="G2253" i="5"/>
  <c r="E2253" i="5"/>
  <c r="X2253" i="5" s="1"/>
  <c r="T699" i="5"/>
  <c r="V698" i="5" s="1"/>
  <c r="H1665" i="5"/>
  <c r="E2409" i="5"/>
  <c r="X2409" i="5" s="1"/>
  <c r="I2116" i="5"/>
  <c r="R1774" i="5"/>
  <c r="R1140" i="5"/>
  <c r="X852" i="5"/>
  <c r="R754" i="5"/>
  <c r="X87" i="5"/>
  <c r="E1140" i="5"/>
  <c r="X1140" i="5" s="1"/>
  <c r="J2116" i="5"/>
  <c r="I1855" i="5"/>
  <c r="E1842" i="5"/>
  <c r="X1842" i="5" s="1"/>
  <c r="H1774" i="5"/>
  <c r="H1811" i="5"/>
  <c r="E1774" i="5"/>
  <c r="X1774" i="5" s="1"/>
  <c r="R979" i="5"/>
  <c r="G1140" i="5"/>
  <c r="R2116" i="5"/>
  <c r="H1855" i="5"/>
  <c r="I1811" i="5"/>
  <c r="F1774" i="5"/>
  <c r="X730" i="5" s="1"/>
  <c r="E1086" i="5"/>
  <c r="X1086" i="5" s="1"/>
  <c r="R580" i="5"/>
  <c r="F1842" i="5"/>
  <c r="J1855" i="5"/>
  <c r="J1811" i="5"/>
  <c r="H1140" i="5"/>
  <c r="R1292" i="5"/>
  <c r="G2043" i="5"/>
  <c r="H1086" i="5"/>
  <c r="R869" i="5"/>
  <c r="I2417" i="5"/>
  <c r="H1842" i="5"/>
  <c r="R1855" i="5"/>
  <c r="E1811" i="5"/>
  <c r="X1811" i="5" s="1"/>
  <c r="H1317" i="5"/>
  <c r="G1086" i="5"/>
  <c r="X869" i="5"/>
  <c r="R730" i="5"/>
  <c r="X738" i="5" s="1"/>
  <c r="F1140" i="5"/>
  <c r="X592" i="5" s="1"/>
  <c r="I1842" i="5"/>
  <c r="E1855" i="5"/>
  <c r="X1855" i="5" s="1"/>
  <c r="R1811" i="5"/>
  <c r="G1774" i="5"/>
  <c r="F1471" i="5"/>
  <c r="R1317" i="5"/>
  <c r="I1086" i="5"/>
  <c r="R411" i="5"/>
  <c r="X330" i="5"/>
  <c r="R87" i="5"/>
  <c r="J1842" i="5"/>
  <c r="H1696" i="5"/>
  <c r="E1317" i="5"/>
  <c r="X1317" i="5" s="1"/>
  <c r="J1086" i="5"/>
  <c r="R439" i="5"/>
  <c r="G2342" i="5"/>
  <c r="B30" i="6"/>
  <c r="B41" i="6"/>
  <c r="G41" i="6" s="1"/>
  <c r="B31" i="6"/>
  <c r="G31" i="6" s="1"/>
  <c r="X281" i="5" s="1"/>
  <c r="G2061" i="5"/>
  <c r="J2417" i="5"/>
  <c r="G2409" i="5"/>
  <c r="J2160" i="5"/>
  <c r="F1876" i="5"/>
  <c r="E1801" i="5"/>
  <c r="X1801" i="5" s="1"/>
  <c r="R1770" i="5"/>
  <c r="R1700" i="5"/>
  <c r="E1609" i="5"/>
  <c r="X1609" i="5" s="1"/>
  <c r="E1577" i="5"/>
  <c r="X1577" i="5" s="1"/>
  <c r="I1696" i="5"/>
  <c r="I1672" i="5"/>
  <c r="F1126" i="5"/>
  <c r="R888" i="5"/>
  <c r="X829" i="5" s="1"/>
  <c r="R757" i="5"/>
  <c r="R431" i="5"/>
  <c r="X306" i="5" s="1"/>
  <c r="E2325" i="5"/>
  <c r="X2325" i="5" s="1"/>
  <c r="H2012"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H1138" i="5"/>
  <c r="J2397" i="5"/>
  <c r="G1660" i="5"/>
  <c r="I2012" i="5"/>
  <c r="I2197" i="5"/>
  <c r="E2417" i="5"/>
  <c r="X2417" i="5" s="1"/>
  <c r="I2409" i="5"/>
  <c r="F2325" i="5"/>
  <c r="I2011" i="5"/>
  <c r="J1936" i="5"/>
  <c r="G1801" i="5"/>
  <c r="F1770" i="5"/>
  <c r="R1696" i="5"/>
  <c r="H1664" i="5"/>
  <c r="G1712" i="5"/>
  <c r="I1494" i="5"/>
  <c r="R1672" i="5"/>
  <c r="G1074" i="5"/>
  <c r="F1352" i="5"/>
  <c r="F1292" i="5"/>
  <c r="R194" i="5"/>
  <c r="R215" i="5"/>
  <c r="J2409" i="5"/>
  <c r="H2301" i="5"/>
  <c r="H2100" i="5"/>
  <c r="J2011" i="5"/>
  <c r="R1936" i="5"/>
  <c r="H1801" i="5"/>
  <c r="H1867" i="5"/>
  <c r="I1664" i="5"/>
  <c r="G1609" i="5"/>
  <c r="G1577" i="5"/>
  <c r="H1712" i="5"/>
  <c r="F1494" i="5"/>
  <c r="J1494" i="5"/>
  <c r="E1672" i="5"/>
  <c r="X1672" i="5" s="1"/>
  <c r="H1352" i="5"/>
  <c r="G1292" i="5"/>
  <c r="R974" i="5"/>
  <c r="I1074" i="5"/>
  <c r="R334" i="5"/>
  <c r="X194" i="5" s="1"/>
  <c r="G2413" i="5"/>
  <c r="E2301" i="5"/>
  <c r="X2301" i="5" s="1"/>
  <c r="G1936" i="5"/>
  <c r="I1801" i="5"/>
  <c r="J1664" i="5"/>
  <c r="I1712" i="5"/>
  <c r="E1494" i="5"/>
  <c r="X1494" i="5" s="1"/>
  <c r="E1190" i="5"/>
  <c r="X1190" i="5" s="1"/>
  <c r="J1352" i="5"/>
  <c r="I1292" i="5"/>
  <c r="R875" i="5"/>
  <c r="R738" i="5"/>
  <c r="X749" i="5" s="1"/>
  <c r="R718" i="5"/>
  <c r="R207" i="5"/>
  <c r="X102" i="5" s="1"/>
  <c r="E1510" i="5"/>
  <c r="X1510" i="5" s="1"/>
  <c r="F1190" i="5"/>
  <c r="J1292" i="5"/>
  <c r="X974" i="5"/>
  <c r="R435" i="5"/>
  <c r="F2061" i="5"/>
  <c r="H2197" i="5"/>
  <c r="F2405" i="5"/>
  <c r="F2386" i="5"/>
  <c r="R2289" i="5"/>
  <c r="E2154" i="5"/>
  <c r="X2154" i="5" s="1"/>
  <c r="R2160" i="5"/>
  <c r="I2100" i="5"/>
  <c r="R2035" i="5"/>
  <c r="E1876" i="5"/>
  <c r="X1876" i="5" s="1"/>
  <c r="I1867" i="5"/>
  <c r="E1304" i="5"/>
  <c r="X1304" i="5" s="1"/>
  <c r="I1145" i="5"/>
  <c r="J1074" i="5"/>
  <c r="R794" i="5"/>
  <c r="X634" i="5" s="1"/>
  <c r="F1940" i="5"/>
  <c r="F2289" i="5"/>
  <c r="G2405" i="5"/>
  <c r="F2154" i="5"/>
  <c r="J2100" i="5"/>
  <c r="J1940" i="5"/>
  <c r="E2035" i="5"/>
  <c r="X2035" i="5" s="1"/>
  <c r="J1867" i="5"/>
  <c r="I1761" i="5"/>
  <c r="E1471" i="5"/>
  <c r="X1471" i="5" s="1"/>
  <c r="F1193" i="5"/>
  <c r="R1115" i="5"/>
  <c r="F1304" i="5"/>
  <c r="E1145" i="5"/>
  <c r="X1145" i="5" s="1"/>
  <c r="R1074" i="5"/>
  <c r="G1940" i="5"/>
  <c r="G2381" i="5"/>
  <c r="J1527" i="5"/>
  <c r="I1527" i="5"/>
  <c r="H1527" i="5"/>
  <c r="E1527" i="5"/>
  <c r="X1527" i="5" s="1"/>
  <c r="R592" i="5"/>
  <c r="I2386" i="5"/>
  <c r="H2405" i="5"/>
  <c r="H2180" i="5"/>
  <c r="R2100" i="5"/>
  <c r="R1940" i="5"/>
  <c r="G1761" i="5"/>
  <c r="R1867" i="5"/>
  <c r="J1193" i="5"/>
  <c r="G1304" i="5"/>
  <c r="F1145" i="5"/>
  <c r="H1940" i="5"/>
  <c r="X71" i="5"/>
  <c r="J2405" i="5"/>
  <c r="E2160" i="5"/>
  <c r="X2160" i="5" s="1"/>
  <c r="I2180" i="5"/>
  <c r="E1940" i="5"/>
  <c r="X1940" i="5" s="1"/>
  <c r="E1867" i="5"/>
  <c r="X1867" i="5" s="1"/>
  <c r="I1786" i="5"/>
  <c r="J1471" i="5"/>
  <c r="I1131" i="5"/>
  <c r="I1115" i="5"/>
  <c r="I1304" i="5"/>
  <c r="R1145" i="5"/>
  <c r="X814" i="5" s="1"/>
  <c r="R423" i="5"/>
  <c r="I2289" i="5"/>
  <c r="G2184" i="5"/>
  <c r="J1435" i="5"/>
  <c r="I1435" i="5"/>
  <c r="H1435" i="5"/>
  <c r="R2405" i="5"/>
  <c r="H2386" i="5"/>
  <c r="J2180" i="5"/>
  <c r="E2100" i="5"/>
  <c r="X2100" i="5" s="1"/>
  <c r="J1952" i="5"/>
  <c r="J1786" i="5"/>
  <c r="J1304" i="5"/>
  <c r="E1074" i="5"/>
  <c r="X1074" i="5" s="1"/>
  <c r="R303" i="5"/>
  <c r="X201" i="5"/>
  <c r="R71" i="5"/>
  <c r="F2381" i="5"/>
  <c r="E2405" i="5"/>
  <c r="X2405" i="5" s="1"/>
  <c r="J2386" i="5"/>
  <c r="R2180" i="5"/>
  <c r="H2160" i="5"/>
  <c r="F2100" i="5"/>
  <c r="R1952" i="5"/>
  <c r="H2035" i="5"/>
  <c r="F1867" i="5"/>
  <c r="R1786" i="5"/>
  <c r="R1131" i="5"/>
  <c r="R1304" i="5"/>
  <c r="F1074" i="5"/>
  <c r="G1665" i="5"/>
  <c r="R2386" i="5"/>
  <c r="I2160" i="5"/>
  <c r="E1952" i="5"/>
  <c r="X1952" i="5" s="1"/>
  <c r="I2035" i="5"/>
  <c r="E1786" i="5"/>
  <c r="X1786" i="5" s="1"/>
  <c r="I1471" i="5"/>
  <c r="R1471" i="5"/>
  <c r="R971" i="5"/>
  <c r="H1145" i="5"/>
  <c r="R817" i="5"/>
  <c r="G2289" i="5"/>
  <c r="R1055" i="5"/>
  <c r="R712" i="5"/>
  <c r="R427" i="5"/>
  <c r="G1464" i="5"/>
  <c r="R608" i="5"/>
  <c r="E2465" i="5"/>
  <c r="X2465" i="5" s="1"/>
  <c r="J2465" i="5"/>
  <c r="G1696" i="5"/>
  <c r="F1696" i="5"/>
  <c r="I2205" i="5"/>
  <c r="R2205" i="5"/>
  <c r="J2205" i="5"/>
  <c r="H2205" i="5"/>
  <c r="F2205" i="5"/>
  <c r="E2205" i="5"/>
  <c r="X2205" i="5" s="1"/>
  <c r="G1471" i="5"/>
  <c r="X640" i="5" s="1"/>
  <c r="R640" i="5"/>
  <c r="J1067" i="5"/>
  <c r="H1067" i="5"/>
  <c r="X672" i="5" s="1"/>
  <c r="R672" i="5"/>
  <c r="R175" i="5"/>
  <c r="I2265" i="5"/>
  <c r="R2265" i="5"/>
  <c r="J2265" i="5"/>
  <c r="X608" i="5" s="1"/>
  <c r="J1138" i="5"/>
  <c r="X891" i="5" s="1"/>
  <c r="R915" i="5"/>
  <c r="R710" i="5"/>
  <c r="I2215" i="5"/>
  <c r="J2215" i="5"/>
  <c r="G2265" i="5"/>
  <c r="J1198" i="5"/>
  <c r="R1198" i="5"/>
  <c r="I1198" i="5"/>
  <c r="H1198" i="5"/>
  <c r="X987" i="5"/>
  <c r="R1107" i="5"/>
  <c r="I1138" i="5"/>
  <c r="R867" i="5"/>
  <c r="X915" i="5" s="1"/>
  <c r="X679" i="5" s="1"/>
  <c r="G2160" i="5"/>
  <c r="G1770" i="5"/>
  <c r="G1673" i="5"/>
  <c r="H1526" i="5"/>
  <c r="R1526" i="5"/>
  <c r="G1313" i="5"/>
  <c r="X580" i="5" s="1"/>
  <c r="R1158" i="5"/>
  <c r="J1158" i="5"/>
  <c r="I1158" i="5"/>
  <c r="X215" i="5"/>
  <c r="R931" i="5"/>
  <c r="R1138" i="5"/>
  <c r="X867" i="5" s="1"/>
  <c r="F2265" i="5"/>
  <c r="E2265" i="5"/>
  <c r="X2265" i="5" s="1"/>
  <c r="I2199" i="5"/>
  <c r="R2199" i="5"/>
  <c r="J2199" i="5"/>
  <c r="E1051" i="5"/>
  <c r="X1051" i="5" s="1"/>
  <c r="H1051" i="5"/>
  <c r="G1067" i="5"/>
  <c r="R578" i="5"/>
  <c r="R306" i="5"/>
  <c r="R243" i="5"/>
  <c r="X243" i="5"/>
  <c r="J1761" i="5"/>
  <c r="I1510" i="5"/>
  <c r="E1464" i="5"/>
  <c r="X1464" i="5" s="1"/>
  <c r="F1138" i="5"/>
  <c r="H2265" i="5"/>
  <c r="I2397" i="5"/>
  <c r="F2397" i="5"/>
  <c r="I2253" i="5"/>
  <c r="R2253" i="5"/>
  <c r="J2253" i="5"/>
  <c r="H2253" i="5"/>
  <c r="G2199" i="5"/>
  <c r="I2257" i="5"/>
  <c r="J2257" i="5"/>
  <c r="J1403" i="5"/>
  <c r="H1403" i="5"/>
  <c r="G1492" i="5"/>
  <c r="R191" i="5"/>
  <c r="X191" i="5"/>
  <c r="R103" i="5"/>
  <c r="R314" i="5"/>
  <c r="X207" i="5"/>
  <c r="R330" i="5"/>
  <c r="J1510" i="5"/>
  <c r="E1138" i="5"/>
  <c r="X1138" i="5" s="1"/>
  <c r="G1688" i="5"/>
  <c r="G1967" i="5"/>
  <c r="X712" i="5"/>
  <c r="G2215" i="5"/>
  <c r="E2189" i="5"/>
  <c r="X2189" i="5" s="1"/>
  <c r="I2189" i="5"/>
  <c r="H2189" i="5"/>
  <c r="I1851" i="5"/>
  <c r="F1851" i="5"/>
  <c r="G2257" i="5"/>
  <c r="I1633" i="5"/>
  <c r="F1633" i="5"/>
  <c r="R239" i="5"/>
  <c r="X239" i="5" s="1"/>
  <c r="I2213" i="5"/>
  <c r="R2213" i="5"/>
  <c r="J2213" i="5"/>
  <c r="H2213" i="5"/>
  <c r="F2213" i="5"/>
  <c r="J2381" i="5"/>
  <c r="I2381" i="5"/>
  <c r="E2381" i="5"/>
  <c r="X2381" i="5" s="1"/>
  <c r="J1309" i="5"/>
  <c r="I1309" i="5"/>
  <c r="J1325" i="5"/>
  <c r="F1325" i="5"/>
  <c r="X43" i="5"/>
  <c r="R43" i="5"/>
  <c r="R91" i="5"/>
  <c r="X91" i="5" s="1"/>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X1035" i="5"/>
  <c r="X794" i="5"/>
  <c r="X1007" i="5"/>
  <c r="X632" i="5"/>
  <c r="R632" i="5"/>
  <c r="R814" i="5"/>
  <c r="X443" i="5" s="1"/>
  <c r="R163" i="5"/>
  <c r="X163" i="5" s="1"/>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X979" i="5"/>
  <c r="X774" i="5"/>
  <c r="X710" i="5"/>
  <c r="X576" i="5" s="1"/>
  <c r="R576" i="5"/>
  <c r="X423" i="5" s="1"/>
  <c r="R297" i="5"/>
  <c r="X297" i="5" s="1"/>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X1003" i="5"/>
  <c r="X596" i="5"/>
  <c r="R596" i="5"/>
  <c r="X365" i="5"/>
  <c r="R365" i="5"/>
  <c r="X279" i="5"/>
  <c r="R279" i="5"/>
  <c r="R717" i="5"/>
  <c r="R251" i="5"/>
  <c r="X251" i="5"/>
  <c r="R293" i="5"/>
  <c r="X293" i="5" s="1"/>
  <c r="X334" i="5"/>
  <c r="R290" i="5"/>
  <c r="G2016" i="5"/>
  <c r="I2016" i="5"/>
  <c r="H2016" i="5"/>
  <c r="F2016" i="5"/>
  <c r="G1855" i="5"/>
  <c r="E1657" i="5"/>
  <c r="X1657" i="5" s="1"/>
  <c r="F1657" i="5"/>
  <c r="I1657" i="5"/>
  <c r="H1657" i="5"/>
  <c r="G1697" i="5"/>
  <c r="F1204" i="5"/>
  <c r="H1204" i="5"/>
  <c r="E1204" i="5"/>
  <c r="X1204" i="5" s="1"/>
  <c r="I1190" i="5"/>
  <c r="R1190" i="5"/>
  <c r="J1190" i="5"/>
  <c r="X1015" i="5"/>
  <c r="X750" i="5"/>
  <c r="X754" i="5" s="1"/>
  <c r="X648" i="5" s="1"/>
  <c r="R648" i="5"/>
  <c r="X447" i="5" s="1"/>
  <c r="X415" i="5" s="1"/>
  <c r="R602" i="5"/>
  <c r="R261" i="5"/>
  <c r="X261" i="5" s="1"/>
  <c r="R277" i="5"/>
  <c r="X277" i="5" s="1"/>
  <c r="X600" i="5" s="1"/>
  <c r="R600" i="5"/>
  <c r="R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X662" i="5" s="1"/>
  <c r="R662" i="5"/>
  <c r="R634" i="5"/>
  <c r="X664" i="5" s="1"/>
  <c r="R664" i="5"/>
  <c r="X407" i="5" s="1"/>
  <c r="R287" i="5"/>
  <c r="X287" i="5" s="1"/>
  <c r="X435" i="5" s="1"/>
  <c r="R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R684" i="5"/>
  <c r="X684" i="5" s="1"/>
  <c r="G1055" i="5"/>
  <c r="R749" i="5"/>
  <c r="X588" i="5" s="1"/>
  <c r="R588" i="5"/>
  <c r="R650" i="5"/>
  <c r="R670" i="5"/>
  <c r="X670" i="5" s="1"/>
  <c r="X472" i="5" s="1"/>
  <c r="R472" i="5"/>
  <c r="X439" i="5" s="1"/>
  <c r="R305" i="5"/>
  <c r="X305"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X1039" i="5"/>
  <c r="X762" i="5"/>
  <c r="R679" i="5"/>
  <c r="X817" i="5" s="1"/>
  <c r="R524" i="5"/>
  <c r="X419" i="5"/>
  <c r="X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X718" i="5"/>
  <c r="X983" i="5"/>
  <c r="X766" i="5"/>
  <c r="R496" i="5"/>
  <c r="F26" i="6"/>
  <c r="X18" i="5"/>
  <c r="B52" i="6"/>
  <c r="G52" i="6" s="1"/>
  <c r="B37" i="6"/>
  <c r="G37" i="6" s="1"/>
  <c r="B42" i="6"/>
  <c r="G42" i="6" s="1"/>
  <c r="B40" i="6"/>
  <c r="G40" i="6" s="1"/>
  <c r="B50" i="6"/>
  <c r="G50" i="6" s="1"/>
  <c r="B25" i="6"/>
  <c r="G25" i="6" s="1"/>
  <c r="B35" i="6"/>
  <c r="G35" i="6" s="1"/>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X1016" i="5"/>
  <c r="R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X992" i="5"/>
  <c r="R992" i="5"/>
  <c r="F1238" i="5"/>
  <c r="E1238" i="5"/>
  <c r="X1238" i="5" s="1"/>
  <c r="R1238" i="5"/>
  <c r="J1238" i="5"/>
  <c r="H1238" i="5"/>
  <c r="I1238" i="5"/>
  <c r="X988" i="5"/>
  <c r="R988" i="5"/>
  <c r="H1116" i="5"/>
  <c r="F1116" i="5"/>
  <c r="E1116" i="5"/>
  <c r="X1116" i="5" s="1"/>
  <c r="R1116" i="5"/>
  <c r="J1116" i="5"/>
  <c r="I1116" i="5"/>
  <c r="H1052" i="5"/>
  <c r="F1052" i="5"/>
  <c r="E1052" i="5"/>
  <c r="X1052" i="5" s="1"/>
  <c r="R1052" i="5"/>
  <c r="J1052" i="5"/>
  <c r="I1052" i="5"/>
  <c r="X932" i="5" s="1"/>
  <c r="R932" i="5"/>
  <c r="R914" i="5"/>
  <c r="X914" i="5" s="1"/>
  <c r="R870" i="5"/>
  <c r="X870" i="5"/>
  <c r="X863" i="5" s="1"/>
  <c r="R863" i="5"/>
  <c r="J1049" i="5"/>
  <c r="I1049" i="5"/>
  <c r="H1049" i="5"/>
  <c r="E1049" i="5"/>
  <c r="X1049" i="5" s="1"/>
  <c r="R1049" i="5"/>
  <c r="F1049" i="5"/>
  <c r="X669" i="5"/>
  <c r="R669" i="5"/>
  <c r="R637" i="5"/>
  <c r="X605" i="5" s="1"/>
  <c r="R605" i="5"/>
  <c r="X595" i="5" s="1"/>
  <c r="R595" i="5"/>
  <c r="R583" i="5"/>
  <c r="X583" i="5"/>
  <c r="R567" i="5"/>
  <c r="X567" i="5"/>
  <c r="R529" i="5"/>
  <c r="X529" i="5" s="1"/>
  <c r="X486" i="5" s="1"/>
  <c r="R486" i="5"/>
  <c r="R467" i="5"/>
  <c r="R521" i="5"/>
  <c r="X521" i="5" s="1"/>
  <c r="X469" i="5"/>
  <c r="R469" i="5"/>
  <c r="R541" i="5"/>
  <c r="X541" i="5" s="1"/>
  <c r="R509" i="5"/>
  <c r="X509" i="5" s="1"/>
  <c r="R466" i="5"/>
  <c r="X466" i="5" s="1"/>
  <c r="R378" i="5"/>
  <c r="X378" i="5" s="1"/>
  <c r="X340" i="5" s="1"/>
  <c r="R340" i="5"/>
  <c r="R394" i="5"/>
  <c r="X394" i="5"/>
  <c r="R374" i="5"/>
  <c r="R355" i="5"/>
  <c r="X324" i="5" s="1"/>
  <c r="R324" i="5"/>
  <c r="X300" i="5" s="1"/>
  <c r="R300" i="5"/>
  <c r="X292" i="5" s="1"/>
  <c r="R292" i="5"/>
  <c r="X284" i="5" s="1"/>
  <c r="R284" i="5"/>
  <c r="X276" i="5"/>
  <c r="R276" i="5"/>
  <c r="X268" i="5" s="1"/>
  <c r="R268" i="5"/>
  <c r="X260" i="5" s="1"/>
  <c r="R260" i="5"/>
  <c r="X252" i="5" s="1"/>
  <c r="R252" i="5"/>
  <c r="X244" i="5" s="1"/>
  <c r="R244" i="5"/>
  <c r="X236" i="5" s="1"/>
  <c r="R236" i="5"/>
  <c r="X228" i="5" s="1"/>
  <c r="R228" i="5"/>
  <c r="R132" i="5"/>
  <c r="X132" i="5"/>
  <c r="R402" i="5"/>
  <c r="X402" i="5" s="1"/>
  <c r="X204" i="5"/>
  <c r="R204" i="5"/>
  <c r="R116" i="5"/>
  <c r="X116" i="5"/>
  <c r="R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X1044" i="5"/>
  <c r="R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X1012" i="5"/>
  <c r="R1012" i="5"/>
  <c r="H1231" i="5"/>
  <c r="R1231" i="5"/>
  <c r="J1231" i="5"/>
  <c r="F1231" i="5"/>
  <c r="E1231" i="5"/>
  <c r="X1231" i="5" s="1"/>
  <c r="I1231" i="5"/>
  <c r="X911" i="5" s="1"/>
  <c r="R911" i="5"/>
  <c r="X900" i="5" s="1"/>
  <c r="R900" i="5"/>
  <c r="X1004" i="5"/>
  <c r="R1004" i="5"/>
  <c r="X895" i="5"/>
  <c r="R895" i="5"/>
  <c r="X1033" i="5"/>
  <c r="R1033" i="5"/>
  <c r="J1081" i="5"/>
  <c r="I1081" i="5"/>
  <c r="H1081" i="5"/>
  <c r="E1081" i="5"/>
  <c r="X1081" i="5" s="1"/>
  <c r="R1081" i="5"/>
  <c r="F1081" i="5"/>
  <c r="X912" i="5" s="1"/>
  <c r="R912" i="5"/>
  <c r="R858" i="5"/>
  <c r="X858" i="5" s="1"/>
  <c r="X823" i="5"/>
  <c r="R823" i="5"/>
  <c r="X868" i="5"/>
  <c r="R868" i="5"/>
  <c r="X907" i="5" s="1"/>
  <c r="R907" i="5"/>
  <c r="X695" i="5"/>
  <c r="R695" i="5"/>
  <c r="X665" i="5" s="1"/>
  <c r="R665" i="5"/>
  <c r="X633" i="5" s="1"/>
  <c r="R633" i="5"/>
  <c r="X601" i="5"/>
  <c r="R601" i="5"/>
  <c r="R591" i="5"/>
  <c r="R577" i="5"/>
  <c r="X577" i="5"/>
  <c r="X534" i="5"/>
  <c r="R534" i="5"/>
  <c r="R537" i="5"/>
  <c r="X537" i="5" s="1"/>
  <c r="X538" i="5" s="1"/>
  <c r="R538" i="5"/>
  <c r="X522" i="5"/>
  <c r="R522" i="5"/>
  <c r="X506" i="5"/>
  <c r="T506" i="5"/>
  <c r="R506" i="5"/>
  <c r="X490" i="5" s="1"/>
  <c r="R490" i="5"/>
  <c r="R398" i="5"/>
  <c r="X398" i="5" s="1"/>
  <c r="R362" i="5"/>
  <c r="R184" i="5"/>
  <c r="X328" i="5" s="1"/>
  <c r="R328" i="5"/>
  <c r="X220" i="5" s="1"/>
  <c r="R220" i="5"/>
  <c r="R176" i="5"/>
  <c r="X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X1028" i="5"/>
  <c r="R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X927" i="5" s="1"/>
  <c r="R927" i="5"/>
  <c r="H1195" i="5"/>
  <c r="J1195" i="5"/>
  <c r="I1195" i="5"/>
  <c r="F1195" i="5"/>
  <c r="E1195" i="5"/>
  <c r="X1195" i="5" s="1"/>
  <c r="R1195" i="5"/>
  <c r="X972" i="5"/>
  <c r="R972" i="5"/>
  <c r="R930" i="5"/>
  <c r="X930" i="5" s="1"/>
  <c r="X985" i="5"/>
  <c r="R985" i="5"/>
  <c r="X837" i="5"/>
  <c r="R837" i="5"/>
  <c r="X657" i="5"/>
  <c r="R657" i="5"/>
  <c r="R675" i="5"/>
  <c r="X659" i="5"/>
  <c r="R659" i="5"/>
  <c r="X643" i="5" s="1"/>
  <c r="R643" i="5"/>
  <c r="X627" i="5"/>
  <c r="R627" i="5"/>
  <c r="X611" i="5" s="1"/>
  <c r="R611" i="5"/>
  <c r="X502" i="5"/>
  <c r="R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X964" i="5" s="1"/>
  <c r="R964" i="5"/>
  <c r="G1195" i="5"/>
  <c r="X960" i="5"/>
  <c r="R960" i="5"/>
  <c r="X884" i="5"/>
  <c r="R884" i="5"/>
  <c r="X677" i="5" s="1"/>
  <c r="R677" i="5"/>
  <c r="X645" i="5" s="1"/>
  <c r="R645" i="5"/>
  <c r="X518" i="5"/>
  <c r="R518" i="5"/>
  <c r="R493" i="5"/>
  <c r="X493" i="5" s="1"/>
  <c r="X442" i="5" s="1"/>
  <c r="R442" i="5"/>
  <c r="R410" i="5"/>
  <c r="X410" i="5" s="1"/>
  <c r="X216" i="5" s="1"/>
  <c r="R216" i="5"/>
  <c r="X120" i="5" s="1"/>
  <c r="R120" i="5"/>
  <c r="X140" i="5" s="1"/>
  <c r="R140" i="5"/>
  <c r="R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X1024" i="5"/>
  <c r="R1024" i="5"/>
  <c r="F1206" i="5"/>
  <c r="E1206" i="5"/>
  <c r="X1206" i="5" s="1"/>
  <c r="R1206" i="5"/>
  <c r="J1206" i="5"/>
  <c r="H1206" i="5"/>
  <c r="I1206" i="5"/>
  <c r="H1084" i="5"/>
  <c r="F1084" i="5"/>
  <c r="E1084" i="5"/>
  <c r="X1084" i="5" s="1"/>
  <c r="R1084" i="5"/>
  <c r="J1084" i="5"/>
  <c r="I1084" i="5"/>
  <c r="F1266" i="5"/>
  <c r="E1266" i="5"/>
  <c r="X1266" i="5" s="1"/>
  <c r="R1266" i="5"/>
  <c r="J1266" i="5"/>
  <c r="I1266" i="5"/>
  <c r="H1266" i="5"/>
  <c r="X968" i="5"/>
  <c r="R968" i="5"/>
  <c r="X989" i="5"/>
  <c r="R989" i="5"/>
  <c r="J1065" i="5"/>
  <c r="I1065" i="5"/>
  <c r="H1065" i="5"/>
  <c r="E1065" i="5"/>
  <c r="X1065" i="5" s="1"/>
  <c r="R1065" i="5"/>
  <c r="F1065" i="5"/>
  <c r="R866" i="5"/>
  <c r="X866" i="5"/>
  <c r="R859" i="5"/>
  <c r="X980" i="5"/>
  <c r="R980" i="5"/>
  <c r="X879" i="5"/>
  <c r="R879" i="5"/>
  <c r="R653" i="5"/>
  <c r="X621" i="5"/>
  <c r="R621" i="5"/>
  <c r="R575" i="5"/>
  <c r="X575" i="5" s="1"/>
  <c r="R545" i="5"/>
  <c r="X545" i="5" s="1"/>
  <c r="R473" i="5"/>
  <c r="X473" i="5"/>
  <c r="R517" i="5"/>
  <c r="X517" i="5" s="1"/>
  <c r="R475" i="5"/>
  <c r="X475" i="5" s="1"/>
  <c r="R525" i="5"/>
  <c r="X525" i="5" s="1"/>
  <c r="R477" i="5"/>
  <c r="X477" i="5" s="1"/>
  <c r="R585" i="5"/>
  <c r="T585" i="5"/>
  <c r="X585" i="5"/>
  <c r="R346" i="5"/>
  <c r="R366" i="5"/>
  <c r="X366" i="5" s="1"/>
  <c r="R390" i="5"/>
  <c r="X390" i="5" s="1"/>
  <c r="R386" i="5"/>
  <c r="X386" i="5"/>
  <c r="X367" i="5" s="1"/>
  <c r="R367" i="5"/>
  <c r="R342" i="5"/>
  <c r="R296" i="5"/>
  <c r="X288" i="5"/>
  <c r="R288" i="5"/>
  <c r="X280" i="5" s="1"/>
  <c r="R280" i="5"/>
  <c r="X272" i="5" s="1"/>
  <c r="R272" i="5"/>
  <c r="X264" i="5" s="1"/>
  <c r="R264" i="5"/>
  <c r="X256" i="5" s="1"/>
  <c r="R256" i="5"/>
  <c r="X248" i="5" s="1"/>
  <c r="R248" i="5"/>
  <c r="X240" i="5"/>
  <c r="R240" i="5"/>
  <c r="X232" i="5" s="1"/>
  <c r="R232" i="5"/>
  <c r="X224" i="5" s="1"/>
  <c r="R224" i="5"/>
  <c r="R382" i="5"/>
  <c r="X382" i="5"/>
  <c r="X359" i="5" s="1"/>
  <c r="R359" i="5"/>
  <c r="R196" i="5"/>
  <c r="X196" i="5" s="1"/>
  <c r="X208" i="5" s="1"/>
  <c r="R208" i="5"/>
  <c r="R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X1048" i="5"/>
  <c r="R1048" i="5"/>
  <c r="X1032" i="5"/>
  <c r="R1032" i="5"/>
  <c r="R1489" i="5"/>
  <c r="J1489" i="5"/>
  <c r="H1489" i="5"/>
  <c r="F1489" i="5"/>
  <c r="E1489" i="5"/>
  <c r="X1489" i="5" s="1"/>
  <c r="I1489" i="5"/>
  <c r="X916" i="5" s="1"/>
  <c r="R916" i="5"/>
  <c r="X956" i="5" s="1"/>
  <c r="R956" i="5"/>
  <c r="X871" i="5" s="1"/>
  <c r="R871" i="5"/>
  <c r="R874" i="5"/>
  <c r="X874" i="5"/>
  <c r="R853" i="5"/>
  <c r="X818" i="5" s="1"/>
  <c r="R818" i="5"/>
  <c r="X625" i="5" s="1"/>
  <c r="R625" i="5"/>
  <c r="X687" i="5" s="1"/>
  <c r="R687" i="5"/>
  <c r="X667" i="5" s="1"/>
  <c r="R667" i="5"/>
  <c r="X651" i="5" s="1"/>
  <c r="R651" i="5"/>
  <c r="X635" i="5" s="1"/>
  <c r="R635" i="5"/>
  <c r="X619" i="5"/>
  <c r="R619" i="5"/>
  <c r="X603" i="5" s="1"/>
  <c r="R603" i="5"/>
  <c r="R565" i="5"/>
  <c r="X565" i="5" s="1"/>
  <c r="R501" i="5"/>
  <c r="X501" i="5" s="1"/>
  <c r="R557" i="5"/>
  <c r="X557" i="5" s="1"/>
  <c r="R462" i="5"/>
  <c r="X462" i="5" s="1"/>
  <c r="X460" i="5" s="1"/>
  <c r="R460" i="5"/>
  <c r="X375" i="5" s="1"/>
  <c r="R375" i="5"/>
  <c r="R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I1327" i="5"/>
  <c r="H1327" i="5"/>
  <c r="R1327" i="5"/>
  <c r="J1327" i="5"/>
  <c r="F1327" i="5"/>
  <c r="E1327" i="5"/>
  <c r="X1327" i="5" s="1"/>
  <c r="G1267" i="5"/>
  <c r="G1096" i="5"/>
  <c r="G1064" i="5"/>
  <c r="G1489" i="5"/>
  <c r="G1384" i="5"/>
  <c r="H1072" i="5"/>
  <c r="F1072" i="5"/>
  <c r="E1072" i="5"/>
  <c r="X1072" i="5" s="1"/>
  <c r="R1072" i="5"/>
  <c r="I1072" i="5"/>
  <c r="J1072" i="5"/>
  <c r="X1008" i="5"/>
  <c r="R1008" i="5"/>
  <c r="H1100" i="5"/>
  <c r="F1100" i="5"/>
  <c r="E1100" i="5"/>
  <c r="X1100" i="5" s="1"/>
  <c r="R1100" i="5"/>
  <c r="J1100" i="5"/>
  <c r="I1100" i="5"/>
  <c r="X1017" i="5"/>
  <c r="R1017" i="5"/>
  <c r="J1129" i="5"/>
  <c r="I1129" i="5"/>
  <c r="H1129" i="5"/>
  <c r="E1129" i="5"/>
  <c r="X1129" i="5" s="1"/>
  <c r="R1129" i="5"/>
  <c r="F1129" i="5"/>
  <c r="J1113" i="5"/>
  <c r="I1113" i="5"/>
  <c r="H1113" i="5"/>
  <c r="E1113" i="5"/>
  <c r="X1113" i="5" s="1"/>
  <c r="R1113" i="5"/>
  <c r="F1113" i="5"/>
  <c r="X841" i="5" s="1"/>
  <c r="R841" i="5"/>
  <c r="R579" i="5"/>
  <c r="X579" i="5"/>
  <c r="R465" i="5"/>
  <c r="X465" i="5" s="1"/>
  <c r="R561" i="5"/>
  <c r="X561" i="5" s="1"/>
  <c r="R549" i="5"/>
  <c r="X549" i="5" s="1"/>
  <c r="R489" i="5"/>
  <c r="X489" i="5"/>
  <c r="X434" i="5" s="1"/>
  <c r="R434" i="5"/>
  <c r="X426" i="5" s="1"/>
  <c r="R426" i="5"/>
  <c r="R370" i="5"/>
  <c r="X370" i="5" s="1"/>
  <c r="R358" i="5"/>
  <c r="X358" i="5" s="1"/>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84" i="5"/>
  <c r="J1180" i="5"/>
  <c r="I1180" i="5"/>
  <c r="R1180" i="5"/>
  <c r="H1180" i="5"/>
  <c r="E1180" i="5"/>
  <c r="X1180" i="5" s="1"/>
  <c r="F1180" i="5"/>
  <c r="X996" i="5"/>
  <c r="R996" i="5"/>
  <c r="G1266" i="5"/>
  <c r="X952" i="5" s="1"/>
  <c r="R952" i="5"/>
  <c r="X976" i="5"/>
  <c r="R976" i="5"/>
  <c r="X1020" i="5"/>
  <c r="R1020" i="5"/>
  <c r="G1065" i="5"/>
  <c r="X928" i="5" s="1"/>
  <c r="R928" i="5"/>
  <c r="X892" i="5"/>
  <c r="R892" i="5"/>
  <c r="R847" i="5"/>
  <c r="X847" i="5" s="1"/>
  <c r="R839" i="5"/>
  <c r="X839" i="5" s="1"/>
  <c r="X845" i="5"/>
  <c r="R845" i="5"/>
  <c r="R970" i="5"/>
  <c r="X970" i="5"/>
  <c r="R811" i="5"/>
  <c r="X811" i="5" s="1"/>
  <c r="R918" i="5"/>
  <c r="X918" i="5" s="1"/>
  <c r="J1097" i="5"/>
  <c r="I1097" i="5"/>
  <c r="H1097" i="5"/>
  <c r="E1097" i="5"/>
  <c r="X1097" i="5" s="1"/>
  <c r="R1097" i="5"/>
  <c r="F1097" i="5"/>
  <c r="X833" i="5" s="1"/>
  <c r="R833" i="5"/>
  <c r="X673" i="5" s="1"/>
  <c r="R673" i="5"/>
  <c r="X641" i="5" s="1"/>
  <c r="R641" i="5"/>
  <c r="X609" i="5" s="1"/>
  <c r="R609" i="5"/>
  <c r="X671" i="5" s="1"/>
  <c r="R671" i="5"/>
  <c r="X663" i="5" s="1"/>
  <c r="R663" i="5"/>
  <c r="X655" i="5" s="1"/>
  <c r="R655" i="5"/>
  <c r="T655" i="5"/>
  <c r="X647" i="5"/>
  <c r="R647" i="5"/>
  <c r="X639" i="5" s="1"/>
  <c r="R639" i="5"/>
  <c r="X631" i="5" s="1"/>
  <c r="R631" i="5"/>
  <c r="X623" i="5" s="1"/>
  <c r="R623" i="5"/>
  <c r="X615" i="5" s="1"/>
  <c r="R615" i="5"/>
  <c r="X607" i="5"/>
  <c r="R607" i="5"/>
  <c r="X599" i="5" s="1"/>
  <c r="R599" i="5"/>
  <c r="R513" i="5"/>
  <c r="X513" i="5" s="1"/>
  <c r="X554" i="5" s="1"/>
  <c r="R554" i="5"/>
  <c r="R581" i="5"/>
  <c r="X581" i="5"/>
  <c r="R505" i="5"/>
  <c r="X505" i="5" s="1"/>
  <c r="R597" i="5"/>
  <c r="X597" i="5" s="1"/>
  <c r="R354" i="5"/>
  <c r="X354" i="5"/>
  <c r="R316" i="5"/>
  <c r="X172" i="5" s="1"/>
  <c r="R172" i="5"/>
  <c r="R160" i="5"/>
  <c r="X160" i="5"/>
  <c r="R180" i="5"/>
  <c r="X180" i="5"/>
  <c r="R200" i="5"/>
  <c r="X200" i="5"/>
  <c r="R156" i="5"/>
  <c r="X156" i="5" s="1"/>
  <c r="X308" i="5" s="1"/>
  <c r="R308" i="5"/>
  <c r="R100" i="5"/>
  <c r="X312" i="5"/>
  <c r="R312" i="5"/>
  <c r="R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F1254" i="5"/>
  <c r="E1254" i="5"/>
  <c r="X1254" i="5" s="1"/>
  <c r="R1254" i="5"/>
  <c r="J1254" i="5"/>
  <c r="I1254" i="5"/>
  <c r="H1254" i="5"/>
  <c r="X1036" i="5"/>
  <c r="R1036" i="5"/>
  <c r="H1167" i="5"/>
  <c r="R1167" i="5"/>
  <c r="J1167" i="5"/>
  <c r="F1167" i="5"/>
  <c r="I1167" i="5"/>
  <c r="E1167" i="5"/>
  <c r="X1167" i="5" s="1"/>
  <c r="X923" i="5" s="1"/>
  <c r="R923" i="5"/>
  <c r="R854" i="5"/>
  <c r="X854" i="5"/>
  <c r="X613" i="5" s="1"/>
  <c r="R613" i="5"/>
  <c r="R497" i="5"/>
  <c r="X497" i="5" s="1"/>
  <c r="X458" i="5" s="1"/>
  <c r="R458" i="5"/>
  <c r="X450" i="5"/>
  <c r="R450" i="5"/>
  <c r="X418" i="5"/>
  <c r="R418" i="5"/>
  <c r="R406" i="5"/>
  <c r="X406" i="5"/>
  <c r="R148" i="5"/>
  <c r="X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X984" i="5"/>
  <c r="R984" i="5"/>
  <c r="R1600" i="5"/>
  <c r="J1600" i="5"/>
  <c r="I1600" i="5"/>
  <c r="H1600" i="5"/>
  <c r="F1600" i="5"/>
  <c r="E1600" i="5"/>
  <c r="X1600" i="5" s="1"/>
  <c r="F1170" i="5"/>
  <c r="E1170" i="5"/>
  <c r="X1170" i="5" s="1"/>
  <c r="J1170" i="5"/>
  <c r="I1170" i="5"/>
  <c r="H1170" i="5"/>
  <c r="R1170" i="5"/>
  <c r="H1104" i="5"/>
  <c r="F1104" i="5"/>
  <c r="E1104" i="5"/>
  <c r="X1104" i="5" s="1"/>
  <c r="R1104" i="5"/>
  <c r="I1104" i="5"/>
  <c r="J1104" i="5"/>
  <c r="X1040" i="5"/>
  <c r="R1040" i="5"/>
  <c r="F1258" i="5"/>
  <c r="E1258" i="5"/>
  <c r="X1258" i="5" s="1"/>
  <c r="R1258" i="5"/>
  <c r="J1258" i="5"/>
  <c r="I1258" i="5"/>
  <c r="H1258" i="5"/>
  <c r="H1068" i="5"/>
  <c r="F1068" i="5"/>
  <c r="E1068" i="5"/>
  <c r="X1068" i="5" s="1"/>
  <c r="R1068" i="5"/>
  <c r="J1068" i="5"/>
  <c r="I1068" i="5"/>
  <c r="X1005" i="5"/>
  <c r="R1005" i="5"/>
  <c r="X947" i="5" s="1"/>
  <c r="R947" i="5"/>
  <c r="J1188" i="5"/>
  <c r="I1188" i="5"/>
  <c r="H1188" i="5"/>
  <c r="F1188" i="5"/>
  <c r="E1188" i="5"/>
  <c r="X1188" i="5" s="1"/>
  <c r="R1188" i="5"/>
  <c r="I1144" i="5"/>
  <c r="R1144" i="5"/>
  <c r="J1144" i="5"/>
  <c r="H1144" i="5"/>
  <c r="F1144" i="5"/>
  <c r="E1144" i="5"/>
  <c r="X1144" i="5" s="1"/>
  <c r="R898" i="5"/>
  <c r="X898" i="5"/>
  <c r="X903" i="5"/>
  <c r="R903" i="5"/>
  <c r="R886" i="5"/>
  <c r="X886" i="5" s="1"/>
  <c r="X661" i="5" s="1"/>
  <c r="R661" i="5"/>
  <c r="X629" i="5"/>
  <c r="R629" i="5"/>
  <c r="R587" i="5"/>
  <c r="X587" i="5"/>
  <c r="R571" i="5"/>
  <c r="X571" i="5" s="1"/>
  <c r="R589" i="5"/>
  <c r="X589" i="5" s="1"/>
  <c r="R485" i="5"/>
  <c r="X485" i="5"/>
  <c r="R553" i="5"/>
  <c r="X553" i="5" s="1"/>
  <c r="X454" i="5" s="1"/>
  <c r="R454" i="5"/>
  <c r="X446" i="5" s="1"/>
  <c r="R446" i="5"/>
  <c r="X438" i="5" s="1"/>
  <c r="R438" i="5"/>
  <c r="X430" i="5"/>
  <c r="R430" i="5"/>
  <c r="X422" i="5" s="1"/>
  <c r="R422" i="5"/>
  <c r="X414" i="5" s="1"/>
  <c r="R414" i="5"/>
  <c r="R164" i="5"/>
  <c r="X164" i="5" s="1"/>
  <c r="X339" i="5" s="1"/>
  <c r="R339" i="5"/>
  <c r="X152" i="5"/>
  <c r="R152" i="5"/>
  <c r="X212" i="5"/>
  <c r="R212" i="5"/>
  <c r="R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X1000" i="5"/>
  <c r="R1000"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X944" i="5"/>
  <c r="R944" i="5"/>
  <c r="G1258" i="5"/>
  <c r="G1068" i="5"/>
  <c r="F1262" i="5"/>
  <c r="E1262" i="5"/>
  <c r="X1262" i="5" s="1"/>
  <c r="R1262" i="5"/>
  <c r="J1262" i="5"/>
  <c r="I1262" i="5"/>
  <c r="H1262" i="5"/>
  <c r="X1021" i="5"/>
  <c r="R1021" i="5"/>
  <c r="R946" i="5"/>
  <c r="X946" i="5" s="1"/>
  <c r="R958" i="5"/>
  <c r="X958" i="5" s="1"/>
  <c r="I1347" i="5"/>
  <c r="E1347" i="5"/>
  <c r="X1347" i="5" s="1"/>
  <c r="R1347" i="5"/>
  <c r="J1347" i="5"/>
  <c r="H1347" i="5"/>
  <c r="F1347" i="5"/>
  <c r="R950" i="5"/>
  <c r="X950" i="5" s="1"/>
  <c r="R1153" i="5"/>
  <c r="J1153" i="5"/>
  <c r="I1153" i="5"/>
  <c r="H1153" i="5"/>
  <c r="E1153" i="5"/>
  <c r="X1153" i="5" s="1"/>
  <c r="F1153" i="5"/>
  <c r="R882" i="5"/>
  <c r="X882" i="5"/>
  <c r="R902" i="5"/>
  <c r="X902" i="5" s="1"/>
  <c r="R890" i="5"/>
  <c r="X890" i="5" s="1"/>
  <c r="X977" i="5"/>
  <c r="R977" i="5"/>
  <c r="X849" i="5"/>
  <c r="R849" i="5"/>
  <c r="X649" i="5"/>
  <c r="R649" i="5"/>
  <c r="R617" i="5"/>
  <c r="X703" i="5"/>
  <c r="R703" i="5"/>
  <c r="R593" i="5"/>
  <c r="X593" i="5"/>
  <c r="R481" i="5"/>
  <c r="X481" i="5" s="1"/>
  <c r="R533" i="5"/>
  <c r="X533" i="5" s="1"/>
  <c r="R569" i="5"/>
  <c r="X569" i="5" s="1"/>
  <c r="R573" i="5"/>
  <c r="X573" i="5" s="1"/>
  <c r="R474" i="5"/>
  <c r="X474" i="5" s="1"/>
  <c r="R350" i="5"/>
  <c r="X350" i="5" s="1"/>
  <c r="X108" i="5" s="1"/>
  <c r="R108" i="5"/>
  <c r="R128" i="5"/>
  <c r="X128" i="5" s="1"/>
  <c r="R136" i="5"/>
  <c r="X136" i="5" s="1"/>
  <c r="X320" i="5" s="1"/>
  <c r="R320" i="5"/>
  <c r="R112" i="5"/>
  <c r="X112" i="5"/>
  <c r="S714" i="5"/>
  <c r="S675" i="5"/>
  <c r="T454" i="5"/>
  <c r="S927" i="5"/>
  <c r="S963" i="5"/>
  <c r="T142" i="5"/>
  <c r="S623" i="5"/>
  <c r="S717" i="5"/>
  <c r="T328" i="5"/>
  <c r="S371" i="5"/>
  <c r="S645" i="5"/>
  <c r="S391" i="5"/>
  <c r="S446" i="5"/>
  <c r="S438" i="5"/>
  <c r="S450" i="5"/>
  <c r="S875" i="5"/>
  <c r="T940" i="5"/>
  <c r="S838" i="5"/>
  <c r="S351" i="5"/>
  <c r="S483" i="5"/>
  <c r="S782" i="5"/>
  <c r="T241" i="5"/>
  <c r="S418" i="5"/>
  <c r="S834" i="5"/>
  <c r="T505" i="5"/>
  <c r="T678" i="5"/>
  <c r="S363" i="5"/>
  <c r="S762" i="5"/>
  <c r="S902" i="5"/>
  <c r="S750" i="5"/>
  <c r="T246" i="5"/>
  <c r="S904" i="5"/>
  <c r="T868" i="5"/>
  <c r="T887" i="5"/>
  <c r="S950" i="5"/>
  <c r="S881" i="5"/>
  <c r="T307" i="5"/>
  <c r="S547" i="5"/>
  <c r="S469" i="5"/>
  <c r="S951" i="5"/>
  <c r="S872" i="5"/>
  <c r="S938" i="5"/>
  <c r="S924" i="5"/>
  <c r="T728" i="5"/>
  <c r="S499" i="5"/>
  <c r="S697" i="5"/>
  <c r="T266" i="5"/>
  <c r="S828" i="5"/>
  <c r="T25" i="5"/>
  <c r="T181" i="5"/>
  <c r="T477" i="5"/>
  <c r="T807" i="5"/>
  <c r="S527" i="5"/>
  <c r="S849" i="5"/>
  <c r="S695" i="5"/>
  <c r="T32" i="5"/>
  <c r="T565" i="5"/>
  <c r="S704" i="5"/>
  <c r="T631" i="5"/>
  <c r="T203" i="5"/>
  <c r="T390" i="5"/>
  <c r="S679" i="5"/>
  <c r="S923" i="5"/>
  <c r="T265" i="5"/>
  <c r="S375" i="5"/>
  <c r="T214" i="5"/>
  <c r="S411" i="5"/>
  <c r="S742" i="5"/>
  <c r="S570" i="5"/>
  <c r="T303" i="5"/>
  <c r="T384" i="5"/>
  <c r="S433" i="5"/>
  <c r="S461" i="5"/>
  <c r="T666" i="5"/>
  <c r="S755" i="5"/>
  <c r="T24" i="5"/>
  <c r="T309" i="5"/>
  <c r="S444" i="5"/>
  <c r="S508" i="5"/>
  <c r="T111" i="5"/>
  <c r="T244" i="5"/>
  <c r="T284" i="5"/>
  <c r="T235" i="5"/>
  <c r="S437" i="5"/>
  <c r="T562" i="5"/>
  <c r="S510" i="5"/>
  <c r="S773" i="5"/>
  <c r="T296" i="5"/>
  <c r="T78" i="5"/>
  <c r="T388" i="5"/>
  <c r="S453" i="5"/>
  <c r="T444" i="5"/>
  <c r="T590" i="5"/>
  <c r="S412" i="5"/>
  <c r="S372" i="5"/>
  <c r="S654" i="5"/>
  <c r="S771" i="5"/>
  <c r="T757" i="5"/>
  <c r="S805" i="5"/>
  <c r="S592" i="5"/>
  <c r="S797" i="5"/>
  <c r="S590" i="5"/>
  <c r="T380" i="5"/>
  <c r="S779" i="5"/>
  <c r="T36" i="5"/>
  <c r="S684" i="5"/>
  <c r="S959" i="5"/>
  <c r="T950" i="5"/>
  <c r="S912" i="5"/>
  <c r="S471" i="5"/>
  <c r="S910" i="5"/>
  <c r="S597" i="5"/>
  <c r="S914" i="5"/>
  <c r="T301" i="5"/>
  <c r="S509" i="5"/>
  <c r="T286" i="5"/>
  <c r="T230" i="5"/>
  <c r="T170" i="5"/>
  <c r="T218" i="5"/>
  <c r="S487" i="5"/>
  <c r="T178" i="5"/>
  <c r="S733" i="5"/>
  <c r="T736" i="5"/>
  <c r="T545" i="5"/>
  <c r="S935" i="5"/>
  <c r="S907" i="5"/>
  <c r="S952" i="5"/>
  <c r="S605" i="5"/>
  <c r="T947" i="5"/>
  <c r="T220" i="5"/>
  <c r="S860" i="5"/>
  <c r="T471" i="5"/>
  <c r="S442" i="5"/>
  <c r="S743" i="5"/>
  <c r="S431" i="5"/>
  <c r="S690" i="5"/>
  <c r="T158" i="5"/>
  <c r="S962" i="5"/>
  <c r="S874" i="5"/>
  <c r="S887" i="5"/>
  <c r="S718" i="5"/>
  <c r="T258" i="5"/>
  <c r="S637" i="5"/>
  <c r="T345" i="5"/>
  <c r="S427" i="5"/>
  <c r="T809" i="5"/>
  <c r="T195" i="5"/>
  <c r="T117" i="5"/>
  <c r="T363" i="5"/>
  <c r="T958" i="5"/>
  <c r="S647" i="5"/>
  <c r="T357" i="5"/>
  <c r="S891" i="5"/>
  <c r="S386" i="5"/>
  <c r="S848" i="5"/>
  <c r="T366" i="5"/>
  <c r="T114" i="5"/>
  <c r="S804" i="5"/>
  <c r="S845" i="5"/>
  <c r="S381" i="5"/>
  <c r="S878" i="5"/>
  <c r="S930" i="5"/>
  <c r="T264" i="5"/>
  <c r="T18" i="5"/>
  <c r="S436" i="5"/>
  <c r="T119" i="5"/>
  <c r="T227" i="5"/>
  <c r="S500" i="5"/>
  <c r="S715" i="5"/>
  <c r="S777" i="5"/>
  <c r="T353" i="5"/>
  <c r="T568" i="5"/>
  <c r="T224" i="5"/>
  <c r="T156" i="5"/>
  <c r="T344" i="5"/>
  <c r="S420" i="5"/>
  <c r="T492" i="5"/>
  <c r="S769" i="5"/>
  <c r="T23" i="5"/>
  <c r="T263" i="5"/>
  <c r="S520" i="5"/>
  <c r="T584" i="5"/>
  <c r="S632" i="5"/>
  <c r="S392" i="5"/>
  <c r="S606" i="5"/>
  <c r="S819" i="5"/>
  <c r="T416" i="5"/>
  <c r="S636" i="5"/>
  <c r="T147" i="5"/>
  <c r="T480" i="5"/>
  <c r="S739" i="5"/>
  <c r="S512" i="5"/>
  <c r="S596" i="5"/>
  <c r="S672" i="5"/>
  <c r="S452" i="5"/>
  <c r="T930" i="5"/>
  <c r="T486" i="5"/>
  <c r="S656" i="5"/>
  <c r="S576" i="5"/>
  <c r="S376" i="5"/>
  <c r="T594" i="5"/>
  <c r="T801" i="5"/>
  <c r="S388" i="5"/>
  <c r="S580" i="5"/>
  <c r="T654" i="5"/>
  <c r="T765" i="5"/>
  <c r="T918" i="5"/>
  <c r="T130" i="5"/>
  <c r="S659" i="5"/>
  <c r="T281" i="5"/>
  <c r="T858" i="5"/>
  <c r="T320" i="5"/>
  <c r="T571" i="5"/>
  <c r="S553" i="5"/>
  <c r="T537" i="5"/>
  <c r="S481" i="5"/>
  <c r="T242" i="5"/>
  <c r="S873" i="5"/>
  <c r="S403" i="5"/>
  <c r="T857" i="5"/>
  <c r="S407" i="5"/>
  <c r="S686" i="5"/>
  <c r="S434" i="5"/>
  <c r="T501" i="5"/>
  <c r="S823" i="5"/>
  <c r="S737" i="5"/>
  <c r="S475" i="5"/>
  <c r="T677" i="5"/>
  <c r="S559" i="5"/>
  <c r="S702" i="5"/>
  <c r="T523" i="5"/>
  <c r="S947" i="5"/>
  <c r="T48" i="5"/>
  <c r="S841" i="5"/>
  <c r="T483" i="5"/>
  <c r="S419" i="5"/>
  <c r="T748" i="5"/>
  <c r="T216" i="5"/>
  <c r="T231" i="5"/>
  <c r="T408" i="5"/>
  <c r="T135" i="5"/>
  <c r="T935" i="5"/>
  <c r="S410" i="5"/>
  <c r="T59" i="5"/>
  <c r="T182" i="5"/>
  <c r="S545" i="5"/>
  <c r="T772" i="5"/>
  <c r="S489" i="5"/>
  <c r="S611" i="5"/>
  <c r="S933" i="5"/>
  <c r="T367" i="5"/>
  <c r="S589" i="5"/>
  <c r="T202" i="5"/>
  <c r="S840" i="5"/>
  <c r="T306" i="5"/>
  <c r="S548" i="5"/>
  <c r="T155" i="5"/>
  <c r="S393" i="5"/>
  <c r="S560" i="5"/>
  <c r="T602" i="5"/>
  <c r="S900" i="5"/>
  <c r="T22" i="5"/>
  <c r="S413" i="5"/>
  <c r="S578" i="5"/>
  <c r="T201" i="5"/>
  <c r="T83" i="5"/>
  <c r="T232" i="5"/>
  <c r="T369" i="5"/>
  <c r="T484" i="5"/>
  <c r="T524" i="5"/>
  <c r="S661" i="5"/>
  <c r="T392" i="5"/>
  <c r="T572" i="5"/>
  <c r="S610" i="5"/>
  <c r="S644" i="5"/>
  <c r="T82" i="5"/>
  <c r="S397" i="5"/>
  <c r="S747" i="5"/>
  <c r="S953" i="5"/>
  <c r="T536" i="5"/>
  <c r="S668" i="5"/>
  <c r="S586" i="5"/>
  <c r="T696" i="5"/>
  <c r="S793" i="5"/>
  <c r="S484" i="5"/>
  <c r="S741" i="5"/>
  <c r="T516" i="5"/>
  <c r="S524" i="5"/>
  <c r="S707" i="5"/>
  <c r="S673" i="5"/>
  <c r="S572" i="5"/>
  <c r="T650" i="5"/>
  <c r="S781" i="5"/>
  <c r="T287" i="5"/>
  <c r="S465" i="5"/>
  <c r="S693" i="5"/>
  <c r="S787" i="5"/>
  <c r="S908" i="5"/>
  <c r="S399" i="5"/>
  <c r="T144" i="5"/>
  <c r="T549" i="5"/>
  <c r="S788" i="5"/>
  <c r="S603" i="5"/>
  <c r="S832" i="5"/>
  <c r="S447" i="5"/>
  <c r="T351" i="5"/>
  <c r="T44" i="5"/>
  <c r="S880" i="5"/>
  <c r="S892" i="5"/>
  <c r="T184" i="5"/>
  <c r="S467" i="5"/>
  <c r="T760" i="5"/>
  <c r="S960" i="5"/>
  <c r="S439" i="5"/>
  <c r="S519" i="5"/>
  <c r="T126" i="5"/>
  <c r="T222" i="5"/>
  <c r="T825" i="5"/>
  <c r="S671" i="5"/>
  <c r="S711" i="5"/>
  <c r="S398" i="5"/>
  <c r="T213" i="5"/>
  <c r="S899" i="5"/>
  <c r="S895" i="5"/>
  <c r="T829" i="5"/>
  <c r="S726" i="5"/>
  <c r="S905" i="5"/>
  <c r="T527" i="5"/>
  <c r="T234" i="5"/>
  <c r="S847" i="5"/>
  <c r="T262" i="5"/>
  <c r="S493" i="5"/>
  <c r="S909" i="5"/>
  <c r="T338" i="5"/>
  <c r="S937" i="5"/>
  <c r="T385" i="5"/>
  <c r="S463" i="5"/>
  <c r="T298" i="5"/>
  <c r="S575" i="5"/>
  <c r="S964" i="5"/>
  <c r="S370" i="5"/>
  <c r="T547" i="5"/>
  <c r="S557" i="5"/>
  <c r="T653" i="5"/>
  <c r="T278" i="5"/>
  <c r="S852" i="5"/>
  <c r="S687" i="5"/>
  <c r="S581" i="5"/>
  <c r="S745" i="5"/>
  <c r="S627" i="5"/>
  <c r="T395" i="5"/>
  <c r="T661" i="5"/>
  <c r="S915" i="5"/>
  <c r="T120" i="5"/>
  <c r="S710" i="5"/>
  <c r="S906" i="5"/>
  <c r="S343" i="5"/>
  <c r="T245" i="5"/>
  <c r="T784" i="5"/>
  <c r="T738" i="5"/>
  <c r="S817" i="5"/>
  <c r="T713" i="5"/>
  <c r="S729" i="5"/>
  <c r="S551" i="5"/>
  <c r="T162" i="5"/>
  <c r="S625" i="5"/>
  <c r="S415" i="5"/>
  <c r="T254" i="5"/>
  <c r="T746" i="5"/>
  <c r="S727" i="5"/>
  <c r="S455" i="5"/>
  <c r="S569" i="5"/>
  <c r="S870" i="5"/>
  <c r="S941" i="5"/>
  <c r="T134" i="5"/>
  <c r="S591" i="5"/>
  <c r="S653" i="5"/>
  <c r="S859" i="5"/>
  <c r="S387" i="5"/>
  <c r="S821" i="5"/>
  <c r="T34" i="5"/>
  <c r="S681" i="5"/>
  <c r="T208" i="5"/>
  <c r="S491" i="5"/>
  <c r="S402" i="5"/>
  <c r="S879" i="5"/>
  <c r="T196" i="5"/>
  <c r="S503" i="5"/>
  <c r="S850" i="5"/>
  <c r="S479" i="5"/>
  <c r="T206" i="5"/>
  <c r="S856" i="5"/>
  <c r="S939" i="5"/>
  <c r="T163" i="5"/>
  <c r="S352" i="5"/>
  <c r="S472" i="5"/>
  <c r="T578" i="5"/>
  <c r="S608" i="5"/>
  <c r="T510" i="5"/>
  <c r="T360" i="5"/>
  <c r="T54" i="5"/>
  <c r="T151" i="5"/>
  <c r="T211" i="5"/>
  <c r="T440" i="5"/>
  <c r="S598" i="5"/>
  <c r="T35" i="5"/>
  <c r="S470" i="5"/>
  <c r="S691" i="5"/>
  <c r="S492" i="5"/>
  <c r="T805" i="5"/>
  <c r="S594" i="5"/>
  <c r="S885" i="5"/>
  <c r="T468" i="5"/>
  <c r="T846" i="5"/>
  <c r="S364" i="5"/>
  <c r="S761" i="5"/>
  <c r="S763" i="5"/>
  <c r="S424" i="5"/>
  <c r="S709" i="5"/>
  <c r="S385" i="5"/>
  <c r="S478" i="5"/>
  <c r="S806" i="5"/>
  <c r="S613" i="5"/>
  <c r="S855" i="5"/>
  <c r="S359" i="5"/>
  <c r="S459" i="5"/>
  <c r="S430" i="5"/>
  <c r="S882" i="5"/>
  <c r="T589" i="5"/>
  <c r="T289" i="5"/>
  <c r="T886" i="5"/>
  <c r="S593" i="5"/>
  <c r="T293" i="5"/>
  <c r="S955" i="5"/>
  <c r="T911" i="5"/>
  <c r="T140" i="5"/>
  <c r="S932" i="5"/>
  <c r="T840" i="5"/>
  <c r="T692" i="5"/>
  <c r="S813" i="5"/>
  <c r="S689" i="5"/>
  <c r="S922" i="5"/>
  <c r="S863" i="5"/>
  <c r="T752" i="5"/>
  <c r="T87" i="5"/>
  <c r="T98" i="5"/>
  <c r="S796" i="5"/>
  <c r="T124" i="5"/>
  <c r="T786" i="5"/>
  <c r="S716" i="5"/>
  <c r="T370" i="5"/>
  <c r="S772" i="5"/>
  <c r="S629" i="5"/>
  <c r="S426" i="5"/>
  <c r="T115" i="5"/>
  <c r="S382" i="5"/>
  <c r="T128" i="5"/>
  <c r="S390" i="5"/>
  <c r="T720" i="5"/>
  <c r="S573" i="5"/>
  <c r="S384" i="5"/>
  <c r="T544" i="5"/>
  <c r="T268" i="5"/>
  <c r="S389" i="5"/>
  <c r="S544" i="5"/>
  <c r="S648" i="5"/>
  <c r="T333" i="5"/>
  <c r="S532" i="5"/>
  <c r="T102" i="5"/>
  <c r="T280" i="5"/>
  <c r="T550" i="5"/>
  <c r="S618" i="5"/>
  <c r="T107" i="5"/>
  <c r="S429" i="5"/>
  <c r="S480" i="5"/>
  <c r="T272" i="5"/>
  <c r="S584" i="5"/>
  <c r="T838" i="5"/>
  <c r="S622" i="5"/>
  <c r="T842" i="5"/>
  <c r="S646" i="5"/>
  <c r="S901" i="5"/>
  <c r="T223" i="5"/>
  <c r="S827" i="5"/>
  <c r="S685" i="5"/>
  <c r="S496" i="5"/>
  <c r="S767" i="5"/>
  <c r="S602" i="5"/>
  <c r="S929" i="5"/>
  <c r="T400" i="5"/>
  <c r="T630" i="5"/>
  <c r="S945" i="5"/>
  <c r="S749" i="5"/>
  <c r="S791" i="5"/>
  <c r="T19" i="5"/>
  <c r="S354" i="5"/>
  <c r="S495" i="5"/>
  <c r="S706" i="5"/>
  <c r="S713" i="5"/>
  <c r="S949" i="5"/>
  <c r="S561" i="5"/>
  <c r="S861" i="5"/>
  <c r="S435" i="5"/>
  <c r="T804" i="5"/>
  <c r="S948" i="5"/>
  <c r="S565" i="5"/>
  <c r="S511" i="5"/>
  <c r="T690" i="5"/>
  <c r="S555" i="5"/>
  <c r="T851" i="5"/>
  <c r="S722" i="5"/>
  <c r="T926" i="5"/>
  <c r="S655" i="5"/>
  <c r="S543" i="5"/>
  <c r="S735" i="5"/>
  <c r="S549" i="5"/>
  <c r="S956" i="5"/>
  <c r="T943" i="5"/>
  <c r="T21" i="5"/>
  <c r="S617" i="5"/>
  <c r="S820" i="5"/>
  <c r="S477" i="5"/>
  <c r="T902" i="5"/>
  <c r="S746" i="5"/>
  <c r="T179" i="5"/>
  <c r="S898" i="5"/>
  <c r="T531" i="5"/>
  <c r="T166" i="5"/>
  <c r="T573" i="5"/>
  <c r="S864" i="5"/>
  <c r="S533" i="5"/>
  <c r="S400" i="5"/>
  <c r="S566" i="5"/>
  <c r="T314" i="5"/>
  <c r="S473" i="5"/>
  <c r="S664" i="5"/>
  <c r="T364" i="5"/>
  <c r="T580" i="5"/>
  <c r="S368" i="5"/>
  <c r="S528" i="5"/>
  <c r="S666" i="5"/>
  <c r="S441" i="5"/>
  <c r="S630" i="5"/>
  <c r="T299" i="5"/>
  <c r="T662" i="5"/>
  <c r="T961" i="5"/>
  <c r="T670" i="5"/>
  <c r="T31" i="5"/>
  <c r="T610" i="5"/>
  <c r="T588" i="5"/>
  <c r="T818" i="5"/>
  <c r="S811" i="5"/>
  <c r="S626" i="5"/>
  <c r="T803" i="5"/>
  <c r="T377" i="5"/>
  <c r="S831" i="5"/>
  <c r="S425" i="5"/>
  <c r="T743" i="5"/>
  <c r="T96" i="5"/>
  <c r="T768" i="5"/>
  <c r="S794" i="5"/>
  <c r="S649" i="5"/>
  <c r="T609" i="5"/>
  <c r="S942" i="5"/>
  <c r="T884" i="5"/>
  <c r="S682" i="5"/>
  <c r="S798" i="5"/>
  <c r="S579" i="5"/>
  <c r="T688" i="5"/>
  <c r="S374" i="5"/>
  <c r="S462" i="5"/>
  <c r="S643" i="5"/>
  <c r="T455" i="5"/>
  <c r="S724" i="5"/>
  <c r="S635" i="5"/>
  <c r="T776" i="5"/>
  <c r="T700" i="5"/>
  <c r="S871" i="5"/>
  <c r="S539" i="5"/>
  <c r="T188" i="5"/>
  <c r="T270" i="5"/>
  <c r="T497" i="5"/>
  <c r="S921" i="5"/>
  <c r="T290" i="5"/>
  <c r="S523" i="5"/>
  <c r="T900" i="5"/>
  <c r="T938" i="5"/>
  <c r="T623" i="5"/>
  <c r="S705" i="5"/>
  <c r="S651" i="5"/>
  <c r="T252" i="5"/>
  <c r="S607" i="5"/>
  <c r="S404" i="5"/>
  <c r="S396" i="5"/>
  <c r="S614" i="5"/>
  <c r="S701" i="5"/>
  <c r="S356" i="5"/>
  <c r="T452" i="5"/>
  <c r="T143" i="5"/>
  <c r="T837" i="5"/>
  <c r="S348" i="5"/>
  <c r="S588" i="5"/>
  <c r="S757" i="5"/>
  <c r="T466" i="5"/>
  <c r="S650" i="5"/>
  <c r="S344" i="5"/>
  <c r="T791" i="5"/>
  <c r="S965" i="5"/>
  <c r="S775" i="5"/>
  <c r="T674" i="5"/>
  <c r="T504" i="5"/>
  <c r="S494" i="5"/>
  <c r="T965" i="5"/>
  <c r="T949" i="5"/>
  <c r="S638" i="5"/>
  <c r="T929" i="5"/>
  <c r="T283" i="5"/>
  <c r="S785" i="5"/>
  <c r="S869" i="5"/>
  <c r="S448" i="5"/>
  <c r="S669" i="5"/>
  <c r="T574" i="5"/>
  <c r="T225" i="5"/>
  <c r="T498" i="5"/>
  <c r="S674" i="5"/>
  <c r="T800" i="5"/>
  <c r="S911" i="5"/>
  <c r="S890" i="5"/>
  <c r="T641" i="5"/>
  <c r="S920" i="5"/>
  <c r="T716" i="5"/>
  <c r="S641" i="5"/>
  <c r="S754" i="5"/>
  <c r="S943" i="5"/>
  <c r="T292" i="5"/>
  <c r="S694" i="5"/>
  <c r="S780" i="5"/>
  <c r="S639" i="5"/>
  <c r="T339" i="5"/>
  <c r="T462" i="5"/>
  <c r="T843" i="5"/>
  <c r="S738" i="5"/>
  <c r="S896" i="5"/>
  <c r="S358" i="5"/>
  <c r="S698" i="5"/>
  <c r="T67" i="5"/>
  <c r="T849" i="5"/>
  <c r="T764" i="5"/>
  <c r="T724" i="5"/>
  <c r="T277" i="5"/>
  <c r="T813" i="5"/>
  <c r="S815" i="5"/>
  <c r="S862" i="5"/>
  <c r="T533" i="5"/>
  <c r="T946" i="5"/>
  <c r="S857" i="5"/>
  <c r="T248" i="5"/>
  <c r="S421" i="5"/>
  <c r="S457" i="5"/>
  <c r="S634" i="5"/>
  <c r="S401" i="5"/>
  <c r="T586" i="5"/>
  <c r="T175" i="5"/>
  <c r="S867" i="5"/>
  <c r="S380" i="5"/>
  <c r="T502" i="5"/>
  <c r="S753" i="5"/>
  <c r="T596" i="5"/>
  <c r="T759" i="5"/>
  <c r="S582" i="5"/>
  <c r="S677" i="5"/>
  <c r="T103" i="5"/>
  <c r="S783" i="5"/>
  <c r="T773" i="5"/>
  <c r="S765" i="5"/>
  <c r="T514" i="5"/>
  <c r="T5" i="5"/>
  <c r="T168" i="5"/>
  <c r="S731" i="5"/>
  <c r="S897" i="5"/>
  <c r="S432" i="5"/>
  <c r="S665" i="5"/>
  <c r="T913" i="5"/>
  <c r="S552" i="5"/>
  <c r="S612" i="5"/>
  <c r="T622" i="5"/>
  <c r="T548" i="5"/>
  <c r="T779" i="5"/>
  <c r="S564" i="5"/>
  <c r="S801" i="5"/>
  <c r="T775" i="5"/>
  <c r="S925" i="5"/>
  <c r="S940" i="5"/>
  <c r="S379" i="5"/>
  <c r="S621" i="5"/>
  <c r="T712" i="5"/>
  <c r="S944" i="5"/>
  <c r="S535" i="5"/>
  <c r="S721" i="5"/>
  <c r="S619" i="5"/>
  <c r="S931" i="5"/>
  <c r="T210" i="5"/>
  <c r="S770" i="5"/>
  <c r="T39" i="5"/>
  <c r="S774" i="5"/>
  <c r="S583" i="5"/>
  <c r="T872" i="5"/>
  <c r="T927" i="5"/>
  <c r="S868" i="5"/>
  <c r="S454" i="5"/>
  <c r="S395" i="5"/>
  <c r="T355" i="5"/>
  <c r="T383" i="5"/>
  <c r="S809" i="5"/>
  <c r="S884" i="5"/>
  <c r="T221" i="5"/>
  <c r="T529" i="5"/>
  <c r="T815" i="5"/>
  <c r="T398" i="5"/>
  <c r="T828" i="5"/>
  <c r="S703" i="5"/>
  <c r="T605" i="5"/>
  <c r="T358" i="5"/>
  <c r="S954" i="5"/>
  <c r="T361" i="5"/>
  <c r="S361" i="5"/>
  <c r="S445" i="5"/>
  <c r="T90" i="5"/>
  <c r="T488" i="5"/>
  <c r="S662" i="5"/>
  <c r="T50" i="5"/>
  <c r="S405" i="5"/>
  <c r="S476" i="5"/>
  <c r="T313" i="5"/>
  <c r="S409" i="5"/>
  <c r="T552" i="5"/>
  <c r="S600" i="5"/>
  <c r="S428" i="5"/>
  <c r="T614" i="5"/>
  <c r="T494" i="5"/>
  <c r="S789" i="5"/>
  <c r="S416" i="5"/>
  <c r="S877" i="5"/>
  <c r="T215" i="5"/>
  <c r="S652" i="5"/>
  <c r="S893" i="5"/>
  <c r="S658" i="5"/>
  <c r="T239" i="5"/>
  <c r="T275" i="5"/>
  <c r="S449" i="5"/>
  <c r="T826" i="5"/>
  <c r="S660" i="5"/>
  <c r="T767" i="5"/>
  <c r="S913" i="5"/>
  <c r="S577" i="5"/>
  <c r="S563" i="5"/>
  <c r="S919" i="5"/>
  <c r="S876" i="5"/>
  <c r="S485" i="5"/>
  <c r="T895" i="5"/>
  <c r="S756" i="5"/>
  <c r="T315" i="5"/>
  <c r="T878" i="5"/>
  <c r="S406" i="5"/>
  <c r="S928" i="5"/>
  <c r="T341" i="5"/>
  <c r="S843" i="5"/>
  <c r="S423" i="5"/>
  <c r="S936" i="5"/>
  <c r="T762" i="5"/>
  <c r="S888" i="5"/>
  <c r="S835" i="5"/>
  <c r="S342" i="5"/>
  <c r="S350" i="5"/>
  <c r="S663" i="5"/>
  <c r="T916" i="5"/>
  <c r="S601" i="5"/>
  <c r="T159" i="5"/>
  <c r="S916" i="5"/>
  <c r="S854" i="5"/>
  <c r="T199" i="5"/>
  <c r="S443" i="5"/>
  <c r="T756" i="5"/>
  <c r="T619" i="5"/>
  <c r="T138" i="5"/>
  <c r="T792" i="5"/>
  <c r="S529" i="5"/>
  <c r="T311" i="5"/>
  <c r="S367" i="5"/>
  <c r="T647" i="5"/>
  <c r="T94" i="5"/>
  <c r="T474" i="5"/>
  <c r="T236" i="5"/>
  <c r="S440" i="5"/>
  <c r="S699" i="5"/>
  <c r="S488" i="5"/>
  <c r="T540" i="5"/>
  <c r="S504" i="5"/>
  <c r="S574" i="5"/>
  <c r="S628" i="5"/>
  <c r="T229" i="5"/>
  <c r="S456" i="5"/>
  <c r="T658" i="5"/>
  <c r="T104" i="5"/>
  <c r="T472" i="5"/>
  <c r="S616" i="5"/>
  <c r="T528" i="5"/>
  <c r="S865" i="5"/>
  <c r="S417" i="5"/>
  <c r="T771" i="5"/>
  <c r="S917" i="5"/>
  <c r="S670" i="5"/>
  <c r="S540" i="5"/>
  <c r="S460" i="5"/>
  <c r="S683" i="5"/>
  <c r="S725" i="5"/>
  <c r="T490" i="5"/>
  <c r="S624" i="5"/>
  <c r="S422" i="5"/>
  <c r="S517" i="5"/>
  <c r="S347" i="5"/>
  <c r="S833" i="5"/>
  <c r="S633" i="5"/>
  <c r="T519" i="5"/>
  <c r="T948" i="5"/>
  <c r="S837" i="5"/>
  <c r="T186" i="5"/>
  <c r="S734" i="5"/>
  <c r="T932" i="5"/>
  <c r="T680" i="5"/>
  <c r="S595" i="5"/>
  <c r="S667" i="5"/>
  <c r="S507" i="5"/>
  <c r="S839" i="5"/>
  <c r="S719" i="5"/>
  <c r="S541" i="5"/>
  <c r="S378" i="5"/>
  <c r="T698" i="5"/>
  <c r="S851" i="5"/>
  <c r="S513" i="5"/>
  <c r="T553" i="5"/>
  <c r="T749" i="5"/>
  <c r="T260" i="5"/>
  <c r="S790" i="5"/>
  <c r="T164" i="5"/>
  <c r="T256" i="5"/>
  <c r="S355" i="5"/>
  <c r="S889" i="5"/>
  <c r="S958" i="5"/>
  <c r="S349" i="5"/>
  <c r="S883" i="5"/>
  <c r="T274" i="5"/>
  <c r="T412" i="5"/>
  <c r="S531" i="5"/>
  <c r="T237" i="5"/>
  <c r="S866" i="5"/>
  <c r="T321" i="5"/>
  <c r="T136" i="5"/>
  <c r="S536" i="5"/>
  <c r="S408" i="5"/>
  <c r="S464" i="5"/>
  <c r="T763" i="5"/>
  <c r="T79" i="5"/>
  <c r="T582" i="5"/>
  <c r="S360" i="5"/>
  <c r="T556" i="5"/>
  <c r="S468" i="5"/>
  <c r="S723" i="5"/>
  <c r="T297" i="5"/>
  <c r="S516" i="5"/>
  <c r="S604" i="5"/>
  <c r="T566" i="5"/>
  <c r="T777" i="5"/>
  <c r="T534" i="5"/>
  <c r="S807" i="5"/>
  <c r="T420" i="5"/>
  <c r="T799" i="5"/>
  <c r="S620" i="5"/>
  <c r="S642" i="5"/>
  <c r="S556" i="5"/>
  <c r="S640" i="5"/>
  <c r="T74" i="5"/>
  <c r="S568" i="5"/>
  <c r="S676" i="5"/>
  <c r="T330" i="5"/>
  <c r="S526" i="5"/>
  <c r="T325" i="5"/>
  <c r="T615" i="5"/>
  <c r="T251" i="5"/>
  <c r="T305" i="5"/>
  <c r="T279" i="5"/>
  <c r="T414" i="5"/>
  <c r="T194" i="5"/>
  <c r="S585" i="5"/>
  <c r="T903" i="5"/>
  <c r="T132" i="5"/>
  <c r="T591" i="5"/>
  <c r="T334" i="5"/>
  <c r="T515" i="5"/>
  <c r="T836" i="5"/>
  <c r="T579" i="5"/>
  <c r="T276" i="5"/>
  <c r="T882" i="5"/>
  <c r="T823" i="5"/>
  <c r="T778" i="5"/>
  <c r="T870" i="5"/>
  <c r="T576" i="5"/>
  <c r="T191" i="5"/>
  <c r="T160" i="5"/>
  <c r="T964" i="5"/>
  <c r="T386" i="5"/>
  <c r="T611" i="5"/>
  <c r="T394" i="5"/>
  <c r="T595" i="5"/>
  <c r="T518" i="5"/>
  <c r="T91" i="5"/>
  <c r="T200" i="5"/>
  <c r="T644" i="5"/>
  <c r="T189" i="5"/>
  <c r="T859" i="5"/>
  <c r="T841" i="5"/>
  <c r="T567" i="5"/>
  <c r="T473" i="5"/>
  <c r="T469" i="5"/>
  <c r="T854" i="5"/>
  <c r="T522" i="5"/>
  <c r="T207" i="5"/>
  <c r="T243" i="5"/>
  <c r="T240" i="5"/>
  <c r="T312" i="5"/>
  <c r="T960" i="5"/>
  <c r="T599" i="5"/>
  <c r="T340" i="5"/>
  <c r="T592" i="5"/>
  <c r="T71" i="5"/>
  <c r="T907" i="5"/>
  <c r="T43" i="5"/>
  <c r="T587" i="5"/>
  <c r="T458" i="5"/>
  <c r="T359" i="5"/>
  <c r="T212" i="5"/>
  <c r="T204" i="5"/>
  <c r="T379" i="5"/>
  <c r="T766" i="5"/>
  <c r="T288" i="5"/>
  <c r="T365" i="5"/>
  <c r="T112" i="5"/>
  <c r="T869" i="5"/>
  <c r="T581" i="5"/>
  <c r="S276" i="5"/>
  <c r="S247" i="5"/>
  <c r="S330" i="5"/>
  <c r="S259" i="5"/>
  <c r="S108" i="5"/>
  <c r="S105" i="5"/>
  <c r="S298" i="5"/>
  <c r="S97" i="5"/>
  <c r="S129" i="5"/>
  <c r="S155" i="5"/>
  <c r="S284" i="5"/>
  <c r="S273" i="5"/>
  <c r="S160" i="5"/>
  <c r="S115" i="5"/>
  <c r="S112" i="5"/>
  <c r="S201" i="5"/>
  <c r="S123" i="5"/>
  <c r="S224" i="5"/>
  <c r="S59" i="5"/>
  <c r="S238" i="5"/>
  <c r="S291" i="5"/>
  <c r="S254" i="5"/>
  <c r="S222" i="5"/>
  <c r="S290" i="5"/>
  <c r="S41" i="5"/>
  <c r="S109" i="5"/>
  <c r="S210" i="5"/>
  <c r="S322" i="5"/>
  <c r="S226" i="5"/>
  <c r="S37" i="5"/>
  <c r="S135" i="5"/>
  <c r="S287" i="5"/>
  <c r="S166" i="5"/>
  <c r="S274" i="5"/>
  <c r="S87" i="5"/>
  <c r="S137" i="5"/>
  <c r="S215" i="5"/>
  <c r="S60" i="5"/>
  <c r="S133" i="5"/>
  <c r="S153" i="5"/>
  <c r="S110" i="5"/>
  <c r="S24" i="5"/>
  <c r="S314" i="5"/>
  <c r="S71" i="5"/>
  <c r="S292" i="5"/>
  <c r="S65" i="5"/>
  <c r="S170" i="5"/>
  <c r="S91" i="5"/>
  <c r="S5" i="5"/>
  <c r="S326" i="5"/>
  <c r="S93" i="5"/>
  <c r="S125" i="5"/>
  <c r="S18" i="5"/>
  <c r="S30" i="5"/>
  <c r="S180" i="5"/>
  <c r="S45" i="5"/>
  <c r="S55" i="5"/>
  <c r="S332" i="5"/>
  <c r="S187" i="5"/>
  <c r="S212" i="5"/>
  <c r="S296" i="5"/>
  <c r="S307" i="5"/>
  <c r="S191" i="5"/>
  <c r="S161" i="5"/>
  <c r="S266" i="5"/>
  <c r="S147" i="5"/>
  <c r="S293" i="5"/>
  <c r="S279" i="5"/>
  <c r="S20" i="5"/>
  <c r="S124" i="5"/>
  <c r="S337" i="5"/>
  <c r="S103" i="5"/>
  <c r="S113" i="5"/>
  <c r="S148" i="5"/>
  <c r="S239" i="5"/>
  <c r="S271" i="5"/>
  <c r="S316" i="5"/>
  <c r="S184" i="5"/>
  <c r="S188" i="5"/>
  <c r="S29" i="5"/>
  <c r="S221" i="5"/>
  <c r="S181" i="5"/>
  <c r="S167" i="5"/>
  <c r="S270" i="5"/>
  <c r="S52" i="5"/>
  <c r="S299" i="5"/>
  <c r="S186" i="5"/>
  <c r="S195" i="5"/>
  <c r="S240" i="5"/>
  <c r="S143" i="5"/>
  <c r="S49" i="5"/>
  <c r="S236" i="5"/>
  <c r="S286" i="5"/>
  <c r="S275" i="5"/>
  <c r="S28" i="5"/>
  <c r="S199" i="5"/>
  <c r="S183" i="5"/>
  <c r="S72" i="5"/>
  <c r="S25" i="5"/>
  <c r="S119" i="5"/>
  <c r="S312" i="5"/>
  <c r="S209" i="5"/>
  <c r="S318" i="5"/>
  <c r="S117" i="5"/>
  <c r="S225" i="5"/>
  <c r="S85" i="5"/>
  <c r="S207" i="5"/>
  <c r="S68" i="5"/>
  <c r="S43" i="5"/>
  <c r="S140" i="5"/>
  <c r="S132" i="5"/>
  <c r="S159" i="5"/>
  <c r="S53" i="5"/>
  <c r="S264" i="5"/>
  <c r="S23" i="5"/>
  <c r="S341" i="5"/>
  <c r="S21" i="5"/>
  <c r="S250" i="5"/>
  <c r="S295" i="5"/>
  <c r="S36" i="5"/>
  <c r="S81" i="5"/>
  <c r="S294" i="5"/>
  <c r="S193" i="5"/>
  <c r="S145" i="5"/>
  <c r="S150" i="5"/>
  <c r="S32" i="5"/>
  <c r="S26" i="5"/>
  <c r="S320" i="5"/>
  <c r="S310" i="5"/>
  <c r="S308" i="5"/>
  <c r="S228" i="5"/>
  <c r="S267" i="5"/>
  <c r="S89" i="5"/>
  <c r="S219" i="5"/>
  <c r="S289" i="5"/>
  <c r="S149" i="5"/>
  <c r="S101" i="5"/>
  <c r="S84" i="5"/>
  <c r="S231" i="5"/>
  <c r="S211" i="5"/>
  <c r="S67" i="5"/>
  <c r="S197" i="5"/>
  <c r="S95" i="5"/>
  <c r="S77" i="5"/>
  <c r="S141" i="5"/>
  <c r="S27" i="5"/>
  <c r="S121" i="5"/>
  <c r="S229" i="5"/>
  <c r="S100" i="5"/>
  <c r="S33" i="5"/>
  <c r="S56" i="5"/>
  <c r="S288" i="5"/>
  <c r="S178" i="5"/>
  <c r="S152" i="5"/>
  <c r="S63" i="5"/>
  <c r="S227" i="5"/>
  <c r="S263" i="5"/>
  <c r="S256" i="5"/>
  <c r="S190" i="5"/>
  <c r="S64" i="5"/>
  <c r="S272" i="5"/>
  <c r="S156" i="5"/>
  <c r="S51" i="5"/>
  <c r="S283" i="5"/>
  <c r="S131" i="5"/>
  <c r="S75" i="5"/>
  <c r="S175" i="5"/>
  <c r="S334" i="5"/>
  <c r="S328" i="5"/>
  <c r="S185" i="5"/>
  <c r="S336" i="5"/>
  <c r="S40" i="5"/>
  <c r="S173" i="5"/>
  <c r="S144" i="5"/>
  <c r="S19" i="5"/>
  <c r="S339" i="5"/>
  <c r="S83" i="5"/>
  <c r="S157" i="5"/>
  <c r="S243" i="5"/>
  <c r="S324" i="5"/>
  <c r="S220" i="5"/>
  <c r="S280" i="5"/>
  <c r="S204" i="5"/>
  <c r="S268" i="5"/>
  <c r="S169" i="5"/>
  <c r="S205" i="5"/>
  <c r="S179" i="5"/>
  <c r="S252" i="5"/>
  <c r="S245" i="5"/>
  <c r="S223" i="5"/>
  <c r="S244" i="5"/>
  <c r="S300" i="5"/>
  <c r="S116" i="5"/>
  <c r="S127" i="5"/>
  <c r="S171" i="5"/>
  <c r="S258" i="5"/>
  <c r="S176" i="5"/>
  <c r="S35" i="5"/>
  <c r="S237" i="5"/>
  <c r="S107" i="5"/>
  <c r="S311" i="5"/>
  <c r="S79" i="5"/>
  <c r="S39" i="5"/>
  <c r="S57" i="5"/>
  <c r="S61" i="5"/>
  <c r="S31" i="5"/>
  <c r="S189" i="5"/>
  <c r="S302" i="5"/>
  <c r="S111" i="5"/>
  <c r="S47" i="5"/>
  <c r="S88" i="5"/>
  <c r="S306" i="5"/>
  <c r="S69" i="5"/>
  <c r="S74" i="5"/>
  <c r="S99" i="5"/>
  <c r="S251" i="5"/>
  <c r="S340" i="5"/>
  <c r="S248" i="5"/>
  <c r="S177" i="5"/>
  <c r="S139" i="5"/>
  <c r="S261" i="5"/>
  <c r="S151" i="5"/>
  <c r="S255" i="5"/>
  <c r="S164" i="5"/>
  <c r="S73" i="5"/>
  <c r="S304" i="5"/>
  <c r="S172" i="5"/>
  <c r="S80" i="5"/>
  <c r="S203" i="5"/>
  <c r="S235" i="5"/>
  <c r="S260" i="5"/>
  <c r="S163" i="5"/>
  <c r="S232" i="5"/>
  <c r="S165" i="5"/>
  <c r="V963" i="5" l="1"/>
  <c r="V584" i="5"/>
  <c r="V219" i="5"/>
  <c r="V514" i="5"/>
  <c r="R514" i="5" s="1"/>
  <c r="V413" i="5"/>
  <c r="X107" i="5"/>
  <c r="V959" i="5"/>
  <c r="X656" i="5"/>
  <c r="V777" i="5"/>
  <c r="R777" i="5" s="1"/>
  <c r="V776" i="5" s="1"/>
  <c r="X270" i="5"/>
  <c r="V187" i="5"/>
  <c r="AB902" i="5"/>
  <c r="V901" i="5" s="1"/>
  <c r="AB643" i="5"/>
  <c r="X742" i="5"/>
  <c r="R742" i="5"/>
  <c r="R73" i="5"/>
  <c r="X73" i="5" s="1"/>
  <c r="R948" i="5"/>
  <c r="X342" i="5"/>
  <c r="X296" i="5" s="1"/>
  <c r="X859" i="5"/>
  <c r="V383" i="5"/>
  <c r="R384" i="5"/>
  <c r="R787" i="5"/>
  <c r="V786" i="5" s="1"/>
  <c r="X787" i="5"/>
  <c r="X815" i="5" s="1"/>
  <c r="X617" i="5"/>
  <c r="X853" i="5"/>
  <c r="X675" i="5"/>
  <c r="T917" i="5"/>
  <c r="R917" i="5"/>
  <c r="R857" i="5"/>
  <c r="X653" i="5"/>
  <c r="T879" i="5"/>
  <c r="V697" i="5"/>
  <c r="R697" i="5" s="1"/>
  <c r="R698" i="5"/>
  <c r="X698" i="5" s="1"/>
  <c r="R310" i="5"/>
  <c r="X314" i="5" s="1"/>
  <c r="R389" i="5"/>
  <c r="X389" i="5"/>
  <c r="R357" i="5"/>
  <c r="X316" i="5"/>
  <c r="X346" i="5"/>
  <c r="X303" i="5"/>
  <c r="X431" i="5" s="1"/>
  <c r="X427" i="5" s="1"/>
  <c r="R652" i="5"/>
  <c r="V546" i="5"/>
  <c r="R547" i="5"/>
  <c r="X467" i="5"/>
  <c r="X808" i="5"/>
  <c r="X644" i="5" s="1"/>
  <c r="X757" i="5"/>
  <c r="V848" i="5"/>
  <c r="X850" i="5"/>
  <c r="R850" i="5"/>
  <c r="V118" i="5"/>
  <c r="R119" i="5"/>
  <c r="R249" i="5"/>
  <c r="X249" i="5" s="1"/>
  <c r="X362" i="5"/>
  <c r="X184" i="5" s="1"/>
  <c r="X374" i="5"/>
  <c r="X355" i="5" s="1"/>
  <c r="R683" i="5"/>
  <c r="R939" i="5"/>
  <c r="X943" i="5"/>
  <c r="X591" i="5"/>
  <c r="X637" i="5"/>
  <c r="V34" i="5"/>
  <c r="R34" i="5" s="1"/>
  <c r="R35" i="5"/>
  <c r="V258" i="5"/>
  <c r="R259" i="5"/>
  <c r="T259" i="5"/>
  <c r="X259" i="5"/>
  <c r="H46" i="6"/>
  <c r="D46" i="6" s="1"/>
  <c r="H31" i="6"/>
  <c r="C31" i="6" s="1"/>
  <c r="C29" i="6"/>
  <c r="D29" i="6"/>
  <c r="H30" i="6"/>
  <c r="AB12" i="5"/>
  <c r="V12" i="5"/>
  <c r="V16" i="5"/>
  <c r="V14" i="5"/>
  <c r="AB9" i="5"/>
  <c r="AB10" i="5"/>
  <c r="V11" i="5"/>
  <c r="AB14" i="5"/>
  <c r="AB17" i="5"/>
  <c r="V10" i="5"/>
  <c r="AB16" i="5"/>
  <c r="AB8" i="5"/>
  <c r="V9" i="5"/>
  <c r="AB13" i="5"/>
  <c r="AB15" i="5"/>
  <c r="V8" i="5"/>
  <c r="AB11" i="5"/>
  <c r="V17" i="5"/>
  <c r="V15" i="5"/>
  <c r="V13" i="5"/>
  <c r="F69" i="6"/>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T73" i="5"/>
  <c r="T652" i="5"/>
  <c r="T856" i="5"/>
  <c r="T346" i="5"/>
  <c r="T697" i="5"/>
  <c r="T467" i="5"/>
  <c r="T389" i="5"/>
  <c r="T354" i="5"/>
  <c r="T683" i="5"/>
  <c r="T496" i="5"/>
  <c r="T742" i="5"/>
  <c r="S946" i="5"/>
  <c r="T866" i="5"/>
  <c r="T601" i="5"/>
  <c r="T249" i="5"/>
  <c r="T787" i="5"/>
  <c r="T915" i="5"/>
  <c r="T342" i="5"/>
  <c r="T649" i="5"/>
  <c r="S514" i="5"/>
  <c r="T939" i="5"/>
  <c r="T643" i="5"/>
  <c r="T783" i="5"/>
  <c r="T874" i="5"/>
  <c r="T669" i="5"/>
  <c r="T310" i="5"/>
  <c r="T374" i="5"/>
  <c r="T808" i="5"/>
  <c r="T850" i="5"/>
  <c r="T657" i="5"/>
  <c r="T362" i="5"/>
  <c r="S357" i="5"/>
  <c r="S249" i="5"/>
  <c r="S34" i="5"/>
  <c r="V741" i="5" l="1"/>
  <c r="R741" i="5" s="1"/>
  <c r="V388" i="5"/>
  <c r="R388" i="5" s="1"/>
  <c r="X401" i="5" s="1"/>
  <c r="V309" i="5"/>
  <c r="V33" i="5"/>
  <c r="X652" i="5"/>
  <c r="V356" i="5"/>
  <c r="V938" i="5"/>
  <c r="X253" i="5"/>
  <c r="V945" i="5"/>
  <c r="V642" i="5"/>
  <c r="V682" i="5"/>
  <c r="V72" i="5"/>
  <c r="R72" i="5" s="1"/>
  <c r="V247" i="5"/>
  <c r="V855" i="5"/>
  <c r="R118" i="5"/>
  <c r="X122" i="5"/>
  <c r="V257" i="5"/>
  <c r="R258" i="5"/>
  <c r="X274" i="5" s="1"/>
  <c r="R959" i="5"/>
  <c r="R786" i="5"/>
  <c r="R413" i="5"/>
  <c r="X420" i="5"/>
  <c r="R901" i="5"/>
  <c r="C34" i="6"/>
  <c r="D34" i="6"/>
  <c r="R848" i="5"/>
  <c r="R546" i="5"/>
  <c r="X546" i="5"/>
  <c r="R383" i="5"/>
  <c r="X187" i="5"/>
  <c r="R187" i="5"/>
  <c r="R219" i="5"/>
  <c r="V218" i="5" s="1"/>
  <c r="X219" i="5"/>
  <c r="R584" i="5"/>
  <c r="R776" i="5"/>
  <c r="X776" i="5" s="1"/>
  <c r="R963" i="5"/>
  <c r="D31" i="6"/>
  <c r="C30" i="6"/>
  <c r="D30" i="6"/>
  <c r="C32" i="6"/>
  <c r="D32" i="6"/>
  <c r="R16" i="5"/>
  <c r="R10" i="5"/>
  <c r="R13" i="5"/>
  <c r="R17" i="5"/>
  <c r="R12" i="5"/>
  <c r="R9" i="5"/>
  <c r="R8" i="5"/>
  <c r="R15" i="5"/>
  <c r="R11" i="5"/>
  <c r="T11" i="5"/>
  <c r="R14" i="5"/>
  <c r="C49" i="6"/>
  <c r="C47" i="6"/>
  <c r="C60" i="6"/>
  <c r="D60" i="6"/>
  <c r="D58" i="6"/>
  <c r="C58" i="6"/>
  <c r="D63" i="6"/>
  <c r="C63" i="6"/>
  <c r="C62" i="6"/>
  <c r="D62" i="6"/>
  <c r="C54" i="6"/>
  <c r="D54" i="6"/>
  <c r="D57" i="6"/>
  <c r="C57" i="6"/>
  <c r="F56" i="6"/>
  <c r="H56" i="6" s="1"/>
  <c r="H55" i="6"/>
  <c r="D59" i="6"/>
  <c r="C59" i="6"/>
  <c r="T9" i="5"/>
  <c r="S383" i="5"/>
  <c r="S786" i="5"/>
  <c r="T413" i="5"/>
  <c r="T17" i="5"/>
  <c r="T15" i="5"/>
  <c r="T219" i="5"/>
  <c r="T901" i="5"/>
  <c r="T959" i="5"/>
  <c r="T8" i="5"/>
  <c r="T16" i="5"/>
  <c r="T10" i="5"/>
  <c r="S546" i="5"/>
  <c r="S776" i="5"/>
  <c r="S696" i="5"/>
  <c r="T651" i="5"/>
  <c r="T583" i="5"/>
  <c r="T847" i="5"/>
  <c r="T963" i="5"/>
  <c r="T13" i="5"/>
  <c r="T12" i="5"/>
  <c r="T741" i="5"/>
  <c r="T914" i="5"/>
  <c r="T513" i="5"/>
  <c r="T72" i="5"/>
  <c r="T14" i="5"/>
  <c r="T546" i="5"/>
  <c r="T848" i="5"/>
  <c r="S118" i="5"/>
  <c r="V70" i="5" l="1"/>
  <c r="V846" i="5"/>
  <c r="V412" i="5"/>
  <c r="V512" i="5"/>
  <c r="V544" i="5"/>
  <c r="X558" i="5"/>
  <c r="V899" i="5"/>
  <c r="V785" i="5"/>
  <c r="V913" i="5"/>
  <c r="V582" i="5"/>
  <c r="V117" i="5"/>
  <c r="V957" i="5"/>
  <c r="V740" i="5"/>
  <c r="V353" i="5"/>
  <c r="R356" i="5"/>
  <c r="R218" i="5"/>
  <c r="X682" i="5"/>
  <c r="R682" i="5"/>
  <c r="T682" i="5"/>
  <c r="V681" i="5" s="1"/>
  <c r="R642" i="5"/>
  <c r="R33" i="5"/>
  <c r="X257" i="5"/>
  <c r="R257" i="5"/>
  <c r="X5" i="5"/>
  <c r="X118" i="5" s="1"/>
  <c r="T118" i="5"/>
  <c r="X945" i="5"/>
  <c r="R945" i="5"/>
  <c r="V186" i="5"/>
  <c r="R309" i="5"/>
  <c r="R855" i="5"/>
  <c r="V246" i="5"/>
  <c r="X247" i="5"/>
  <c r="R247" i="5"/>
  <c r="V937" i="5"/>
  <c r="R938" i="5"/>
  <c r="X940" i="5" s="1"/>
  <c r="X13" i="5"/>
  <c r="X10" i="5"/>
  <c r="X9" i="5"/>
  <c r="X12" i="5"/>
  <c r="X14" i="5"/>
  <c r="X17" i="5"/>
  <c r="X11" i="5"/>
  <c r="X15" i="5"/>
  <c r="X8" i="5"/>
  <c r="G69" i="6"/>
  <c r="X16" i="5"/>
  <c r="D55" i="6"/>
  <c r="C55" i="6"/>
  <c r="D56" i="6"/>
  <c r="C56" i="6"/>
  <c r="T247" i="5"/>
  <c r="T642" i="5"/>
  <c r="T774" i="5"/>
  <c r="T382" i="5"/>
  <c r="T944" i="5"/>
  <c r="T695" i="5"/>
  <c r="T356" i="5"/>
  <c r="T187" i="5"/>
  <c r="T648" i="5"/>
  <c r="T855" i="5"/>
  <c r="T640" i="5"/>
  <c r="T257" i="5"/>
  <c r="T945" i="5"/>
  <c r="S16" i="5"/>
  <c r="S218" i="5"/>
  <c r="S309" i="5"/>
  <c r="S15" i="5"/>
  <c r="S257" i="5"/>
  <c r="S13" i="5"/>
  <c r="S8" i="5"/>
  <c r="S11" i="5"/>
  <c r="S9" i="5"/>
  <c r="S10" i="5"/>
  <c r="S14" i="5"/>
  <c r="S12" i="5"/>
  <c r="S17" i="5"/>
  <c r="V381" i="5" l="1"/>
  <c r="V255" i="5"/>
  <c r="V217" i="5"/>
  <c r="V773" i="5"/>
  <c r="R773" i="5" s="1"/>
  <c r="V772" i="5" s="1"/>
  <c r="V646" i="5"/>
  <c r="V694" i="5"/>
  <c r="X683" i="5"/>
  <c r="R681" i="5"/>
  <c r="X689" i="5" s="1"/>
  <c r="T681" i="5"/>
  <c r="R957" i="5"/>
  <c r="V543" i="5"/>
  <c r="R544" i="5"/>
  <c r="R117" i="5"/>
  <c r="V511" i="5"/>
  <c r="R512" i="5"/>
  <c r="AB579" i="5"/>
  <c r="R582" i="5"/>
  <c r="X628" i="5" s="1"/>
  <c r="R412" i="5"/>
  <c r="X416" i="5" s="1"/>
  <c r="H69" i="6"/>
  <c r="C69" i="6"/>
  <c r="V185" i="5"/>
  <c r="R186" i="5"/>
  <c r="R913" i="5"/>
  <c r="R846" i="5"/>
  <c r="X873" i="5" s="1"/>
  <c r="R937" i="5"/>
  <c r="R353" i="5"/>
  <c r="V784" i="5"/>
  <c r="X785" i="5"/>
  <c r="R785" i="5"/>
  <c r="X789" i="5" s="1"/>
  <c r="X791" i="5"/>
  <c r="R246" i="5"/>
  <c r="X262" i="5" s="1"/>
  <c r="R740" i="5"/>
  <c r="R899" i="5"/>
  <c r="X909" i="5" s="1"/>
  <c r="R70" i="5"/>
  <c r="T116" i="5"/>
  <c r="T512" i="5"/>
  <c r="T912" i="5"/>
  <c r="S957" i="5"/>
  <c r="T899" i="5"/>
  <c r="S846" i="5"/>
  <c r="T70" i="5"/>
  <c r="T308" i="5"/>
  <c r="T937" i="5"/>
  <c r="T942" i="5"/>
  <c r="T411" i="5"/>
  <c r="T639" i="5"/>
  <c r="S353" i="5"/>
  <c r="T577" i="5"/>
  <c r="T33" i="5"/>
  <c r="T785" i="5"/>
  <c r="S680" i="5"/>
  <c r="S246" i="5"/>
  <c r="S70" i="5"/>
  <c r="V69" i="5" l="1"/>
  <c r="R69" i="5" s="1"/>
  <c r="V245" i="5"/>
  <c r="V638" i="5"/>
  <c r="V936" i="5"/>
  <c r="AB410" i="5"/>
  <c r="V307" i="5"/>
  <c r="X72" i="5"/>
  <c r="V910" i="5"/>
  <c r="V114" i="5"/>
  <c r="V32" i="5"/>
  <c r="R32" i="5" s="1"/>
  <c r="V31" i="5" s="1"/>
  <c r="V352" i="5"/>
  <c r="R185" i="5"/>
  <c r="R646" i="5"/>
  <c r="V771" i="5"/>
  <c r="R771" i="5" s="1"/>
  <c r="V770" i="5" s="1"/>
  <c r="R772" i="5"/>
  <c r="X772" i="5" s="1"/>
  <c r="V510" i="5"/>
  <c r="R511" i="5"/>
  <c r="R784" i="5"/>
  <c r="R217" i="5"/>
  <c r="X221" i="5"/>
  <c r="X230" i="5" s="1"/>
  <c r="T740" i="5"/>
  <c r="R255" i="5"/>
  <c r="V254" i="5" s="1"/>
  <c r="V542" i="5"/>
  <c r="X547" i="5"/>
  <c r="X543" i="5"/>
  <c r="R543" i="5"/>
  <c r="T694" i="5"/>
  <c r="V693" i="5" s="1"/>
  <c r="R694" i="5"/>
  <c r="R381" i="5"/>
  <c r="X388" i="5" s="1"/>
  <c r="T646" i="5"/>
  <c r="T410" i="5"/>
  <c r="T679" i="5"/>
  <c r="S740" i="5"/>
  <c r="T185" i="5"/>
  <c r="S784" i="5"/>
  <c r="T217" i="5"/>
  <c r="T543" i="5"/>
  <c r="T898" i="5"/>
  <c r="T255" i="5"/>
  <c r="T69" i="5"/>
  <c r="T575" i="5"/>
  <c r="T381" i="5"/>
  <c r="T845" i="5"/>
  <c r="T956" i="5"/>
  <c r="S217" i="5"/>
  <c r="V844" i="5" l="1"/>
  <c r="V572" i="5"/>
  <c r="V897" i="5"/>
  <c r="V782" i="5"/>
  <c r="V955" i="5"/>
  <c r="V739" i="5"/>
  <c r="R739" i="5" s="1"/>
  <c r="X650" i="5"/>
  <c r="V380" i="5"/>
  <c r="V68" i="5"/>
  <c r="R68" i="5" s="1"/>
  <c r="V183" i="5"/>
  <c r="V409" i="5"/>
  <c r="R693" i="5"/>
  <c r="T693" i="5"/>
  <c r="V692" i="5" s="1"/>
  <c r="V351" i="5"/>
  <c r="R352" i="5"/>
  <c r="V253" i="5"/>
  <c r="R254" i="5"/>
  <c r="X286" i="5" s="1"/>
  <c r="V30" i="5"/>
  <c r="R31" i="5"/>
  <c r="R114" i="5"/>
  <c r="X963" i="5"/>
  <c r="R936" i="5"/>
  <c r="R510" i="5"/>
  <c r="X542" i="5" s="1"/>
  <c r="R910" i="5"/>
  <c r="R638" i="5"/>
  <c r="X726" i="5" s="1"/>
  <c r="R542" i="5"/>
  <c r="V242" i="5"/>
  <c r="R245" i="5"/>
  <c r="V769" i="5"/>
  <c r="X770" i="5"/>
  <c r="R770" i="5"/>
  <c r="R307" i="5"/>
  <c r="X307" i="5" s="1"/>
  <c r="T352" i="5"/>
  <c r="T936" i="5"/>
  <c r="S678" i="5"/>
  <c r="T910" i="5"/>
  <c r="T68" i="5"/>
  <c r="S542" i="5"/>
  <c r="T770" i="5"/>
  <c r="T739" i="5"/>
  <c r="T509" i="5"/>
  <c r="T637" i="5"/>
  <c r="T638" i="5"/>
  <c r="S114" i="5"/>
  <c r="S216" i="5"/>
  <c r="S305" i="5"/>
  <c r="V935" i="5" l="1"/>
  <c r="X642" i="5"/>
  <c r="V636" i="5"/>
  <c r="V737" i="5"/>
  <c r="R737" i="5" s="1"/>
  <c r="V304" i="5"/>
  <c r="V909" i="5"/>
  <c r="V676" i="5"/>
  <c r="V113" i="5"/>
  <c r="V508" i="5"/>
  <c r="V67" i="5"/>
  <c r="V214" i="5"/>
  <c r="R692" i="5"/>
  <c r="X692" i="5" s="1"/>
  <c r="V768" i="5"/>
  <c r="R769" i="5"/>
  <c r="X773" i="5" s="1"/>
  <c r="R253" i="5"/>
  <c r="R242" i="5"/>
  <c r="X258" i="5" s="1"/>
  <c r="V954" i="5"/>
  <c r="R955" i="5"/>
  <c r="R782" i="5"/>
  <c r="T409" i="5"/>
  <c r="V408" i="5" s="1"/>
  <c r="R408" i="5" s="1"/>
  <c r="R409" i="5"/>
  <c r="R897" i="5"/>
  <c r="R351" i="5"/>
  <c r="V182" i="5"/>
  <c r="X183" i="5"/>
  <c r="R183" i="5"/>
  <c r="R572" i="5"/>
  <c r="V29" i="5"/>
  <c r="R30" i="5"/>
  <c r="R844" i="5"/>
  <c r="R380" i="5"/>
  <c r="T253" i="5"/>
  <c r="T782" i="5"/>
  <c r="T378" i="5"/>
  <c r="T541" i="5"/>
  <c r="S571" i="5"/>
  <c r="T737" i="5"/>
  <c r="S692" i="5"/>
  <c r="T350" i="5"/>
  <c r="T407" i="5"/>
  <c r="T897" i="5"/>
  <c r="T955" i="5"/>
  <c r="S844" i="5"/>
  <c r="T844" i="5"/>
  <c r="T183" i="5"/>
  <c r="T30" i="5"/>
  <c r="S242" i="5"/>
  <c r="S253" i="5"/>
  <c r="V570" i="5" l="1"/>
  <c r="V540" i="5"/>
  <c r="V896" i="5"/>
  <c r="V843" i="5"/>
  <c r="V241" i="5"/>
  <c r="V691" i="5"/>
  <c r="V736" i="5"/>
  <c r="V377" i="5"/>
  <c r="V781" i="5"/>
  <c r="X32" i="5"/>
  <c r="V349" i="5"/>
  <c r="V953" i="5"/>
  <c r="R954" i="5"/>
  <c r="X955" i="5" s="1"/>
  <c r="R768" i="5"/>
  <c r="X676" i="5"/>
  <c r="X678" i="5"/>
  <c r="R676" i="5"/>
  <c r="V908" i="5"/>
  <c r="R909" i="5"/>
  <c r="R304" i="5"/>
  <c r="R214" i="5"/>
  <c r="R182" i="5"/>
  <c r="V66" i="5"/>
  <c r="R67" i="5"/>
  <c r="X67" i="5" s="1"/>
  <c r="R636" i="5"/>
  <c r="X638" i="5"/>
  <c r="V28" i="5"/>
  <c r="R29" i="5"/>
  <c r="V507" i="5"/>
  <c r="R508" i="5"/>
  <c r="R113" i="5"/>
  <c r="V934" i="5"/>
  <c r="R935" i="5"/>
  <c r="T406" i="5"/>
  <c r="T304" i="5"/>
  <c r="S768" i="5"/>
  <c r="T113" i="5"/>
  <c r="T636" i="5"/>
  <c r="T508" i="5"/>
  <c r="S214" i="5"/>
  <c r="S182" i="5"/>
  <c r="V111" i="5" l="1"/>
  <c r="V181" i="5"/>
  <c r="V405" i="5"/>
  <c r="V213" i="5"/>
  <c r="X377" i="5"/>
  <c r="R377" i="5"/>
  <c r="R736" i="5"/>
  <c r="R934" i="5"/>
  <c r="X935" i="5"/>
  <c r="R66" i="5"/>
  <c r="X70" i="5"/>
  <c r="R908" i="5"/>
  <c r="X920" i="5" s="1"/>
  <c r="R691" i="5"/>
  <c r="X691" i="5"/>
  <c r="X705" i="5" s="1"/>
  <c r="T691" i="5"/>
  <c r="V690" i="5" s="1"/>
  <c r="R507" i="5"/>
  <c r="R28" i="5"/>
  <c r="T952" i="5"/>
  <c r="R953" i="5"/>
  <c r="X953" i="5"/>
  <c r="R241" i="5"/>
  <c r="X241" i="5" s="1"/>
  <c r="R349" i="5"/>
  <c r="X349" i="5"/>
  <c r="X381" i="5" s="1"/>
  <c r="X408" i="5" s="1"/>
  <c r="X425" i="5" s="1"/>
  <c r="X50" i="5" s="1"/>
  <c r="V842" i="5"/>
  <c r="R843" i="5"/>
  <c r="X843" i="5" s="1"/>
  <c r="X844" i="5" s="1"/>
  <c r="R896" i="5"/>
  <c r="X905" i="5" s="1"/>
  <c r="V539" i="5"/>
  <c r="R540" i="5"/>
  <c r="T676" i="5"/>
  <c r="T675" i="5" s="1"/>
  <c r="V674" i="5" s="1"/>
  <c r="R781" i="5"/>
  <c r="V780" i="5" s="1"/>
  <c r="X781" i="5"/>
  <c r="R570" i="5"/>
  <c r="X570" i="5"/>
  <c r="T896" i="5"/>
  <c r="T781" i="5"/>
  <c r="T66" i="5"/>
  <c r="T507" i="5"/>
  <c r="S766" i="5"/>
  <c r="S377" i="5"/>
  <c r="T570" i="5"/>
  <c r="T569" i="5"/>
  <c r="S934" i="5"/>
  <c r="T28" i="5"/>
  <c r="T908" i="5"/>
  <c r="T349" i="5"/>
  <c r="T635" i="5"/>
  <c r="S736" i="5"/>
  <c r="S241" i="5"/>
  <c r="S303" i="5"/>
  <c r="S66" i="5"/>
  <c r="V348" i="5" l="1"/>
  <c r="V65" i="5"/>
  <c r="R65" i="5" s="1"/>
  <c r="V376" i="5"/>
  <c r="V568" i="5"/>
  <c r="V894" i="5"/>
  <c r="V27" i="5"/>
  <c r="V238" i="5"/>
  <c r="V906" i="5"/>
  <c r="V933" i="5"/>
  <c r="V765" i="5"/>
  <c r="R765" i="5" s="1"/>
  <c r="V764" i="5" s="1"/>
  <c r="X68" i="5"/>
  <c r="V302" i="5"/>
  <c r="V735" i="5"/>
  <c r="R735" i="5" s="1"/>
  <c r="V689" i="5"/>
  <c r="R689" i="5" s="1"/>
  <c r="R690" i="5"/>
  <c r="X690" i="5" s="1"/>
  <c r="X782" i="5"/>
  <c r="X539" i="5"/>
  <c r="X551" i="5" s="1"/>
  <c r="X552" i="5" s="1"/>
  <c r="R539" i="5"/>
  <c r="X213" i="5"/>
  <c r="R213" i="5"/>
  <c r="X222" i="5" s="1"/>
  <c r="T405" i="5"/>
  <c r="V404" i="5" s="1"/>
  <c r="R405" i="5"/>
  <c r="X934" i="5"/>
  <c r="R181" i="5"/>
  <c r="R842" i="5"/>
  <c r="X957" i="5"/>
  <c r="V779" i="5"/>
  <c r="R779" i="5" s="1"/>
  <c r="R780" i="5"/>
  <c r="X780" i="5"/>
  <c r="V110" i="5"/>
  <c r="R111" i="5"/>
  <c r="AB674" i="5"/>
  <c r="R674" i="5"/>
  <c r="T539" i="5"/>
  <c r="T180" i="5"/>
  <c r="T934" i="5"/>
  <c r="T735" i="5"/>
  <c r="T633" i="5"/>
  <c r="T689" i="5"/>
  <c r="T65" i="5"/>
  <c r="T953" i="5"/>
  <c r="S842" i="5"/>
  <c r="S506" i="5"/>
  <c r="T673" i="5"/>
  <c r="T780" i="5"/>
  <c r="S213" i="5"/>
  <c r="V688" i="5" l="1"/>
  <c r="R688" i="5" s="1"/>
  <c r="AB841" i="5"/>
  <c r="V840" i="5" s="1"/>
  <c r="V210" i="5"/>
  <c r="V734" i="5"/>
  <c r="V179" i="5"/>
  <c r="X798" i="5"/>
  <c r="X800" i="5" s="1"/>
  <c r="V64" i="5"/>
  <c r="R64" i="5" s="1"/>
  <c r="R110" i="5"/>
  <c r="R906" i="5"/>
  <c r="X906" i="5" s="1"/>
  <c r="X921" i="5" s="1"/>
  <c r="V237" i="5"/>
  <c r="X238" i="5"/>
  <c r="R238" i="5"/>
  <c r="V26" i="5"/>
  <c r="X27" i="5"/>
  <c r="R27" i="5"/>
  <c r="V301" i="5"/>
  <c r="R302" i="5"/>
  <c r="R894" i="5"/>
  <c r="R568" i="5"/>
  <c r="X572" i="5" s="1"/>
  <c r="R376" i="5"/>
  <c r="R764" i="5"/>
  <c r="X764" i="5" s="1"/>
  <c r="R404" i="5"/>
  <c r="R933" i="5"/>
  <c r="V347" i="5"/>
  <c r="R348" i="5"/>
  <c r="T375" i="5"/>
  <c r="T933" i="5"/>
  <c r="S894" i="5"/>
  <c r="S538" i="5"/>
  <c r="T672" i="5"/>
  <c r="T403" i="5"/>
  <c r="S505" i="5"/>
  <c r="S764" i="5"/>
  <c r="S688" i="5"/>
  <c r="S567" i="5"/>
  <c r="T64" i="5"/>
  <c r="T632" i="5"/>
  <c r="T906" i="5"/>
  <c r="T110" i="5"/>
  <c r="T27" i="5"/>
  <c r="T238" i="5"/>
  <c r="T302" i="5"/>
  <c r="T404" i="5"/>
  <c r="T376" i="5"/>
  <c r="V893" i="5" l="1"/>
  <c r="X29" i="5"/>
  <c r="V763" i="5"/>
  <c r="R763" i="5" s="1"/>
  <c r="V761" i="5" s="1"/>
  <c r="V905" i="5"/>
  <c r="V373" i="5"/>
  <c r="T402" i="5"/>
  <c r="V401" i="5" s="1"/>
  <c r="X263" i="5"/>
  <c r="V109" i="5"/>
  <c r="V566" i="5"/>
  <c r="V63" i="5"/>
  <c r="V504" i="5"/>
  <c r="R734" i="5"/>
  <c r="V235" i="5"/>
  <c r="R237" i="5"/>
  <c r="X237" i="5" s="1"/>
  <c r="X894" i="5"/>
  <c r="X910" i="5" s="1"/>
  <c r="V178" i="5"/>
  <c r="R179" i="5"/>
  <c r="R26" i="5"/>
  <c r="X30" i="5" s="1"/>
  <c r="X210" i="5"/>
  <c r="V209" i="5" s="1"/>
  <c r="R210" i="5"/>
  <c r="V838" i="5"/>
  <c r="R840" i="5"/>
  <c r="R347" i="5"/>
  <c r="X348" i="5" s="1"/>
  <c r="R301" i="5"/>
  <c r="T671" i="5"/>
  <c r="T931" i="5"/>
  <c r="T734" i="5"/>
  <c r="S537" i="5"/>
  <c r="T347" i="5"/>
  <c r="T894" i="5"/>
  <c r="T687" i="5"/>
  <c r="S631" i="5"/>
  <c r="S301" i="5"/>
  <c r="V536" i="5" l="1"/>
  <c r="V929" i="5"/>
  <c r="V630" i="5"/>
  <c r="V668" i="5"/>
  <c r="V686" i="5"/>
  <c r="V299" i="5"/>
  <c r="V733" i="5"/>
  <c r="T401" i="5"/>
  <c r="V400" i="5" s="1"/>
  <c r="R400" i="5" s="1"/>
  <c r="V399" i="5" s="1"/>
  <c r="R401" i="5"/>
  <c r="R209" i="5"/>
  <c r="R838" i="5"/>
  <c r="X846" i="5" s="1"/>
  <c r="R905" i="5"/>
  <c r="V503" i="5"/>
  <c r="R504" i="5"/>
  <c r="V234" i="5"/>
  <c r="R235" i="5"/>
  <c r="V62" i="5"/>
  <c r="R63" i="5"/>
  <c r="R761" i="5"/>
  <c r="V760" i="5" s="1"/>
  <c r="X767" i="5"/>
  <c r="X777" i="5" s="1"/>
  <c r="X783" i="5" s="1"/>
  <c r="X761" i="5"/>
  <c r="V564" i="5"/>
  <c r="R566" i="5"/>
  <c r="V177" i="5"/>
  <c r="R178" i="5"/>
  <c r="R373" i="5"/>
  <c r="X373" i="5" s="1"/>
  <c r="R109" i="5"/>
  <c r="R893" i="5"/>
  <c r="T905" i="5"/>
  <c r="S373" i="5"/>
  <c r="T893" i="5"/>
  <c r="S836" i="5"/>
  <c r="T761" i="5"/>
  <c r="T26" i="5"/>
  <c r="S346" i="5"/>
  <c r="T209" i="5"/>
  <c r="T109" i="5"/>
  <c r="S208" i="5"/>
  <c r="V835" i="5" l="1"/>
  <c r="V345" i="5"/>
  <c r="V25" i="5"/>
  <c r="V206" i="5"/>
  <c r="V372" i="5"/>
  <c r="V904" i="5"/>
  <c r="V563" i="5"/>
  <c r="R564" i="5"/>
  <c r="R177" i="5"/>
  <c r="R62" i="5"/>
  <c r="X45" i="5"/>
  <c r="R733" i="5"/>
  <c r="V732" i="5" s="1"/>
  <c r="R234" i="5"/>
  <c r="X254" i="5" s="1"/>
  <c r="R686" i="5"/>
  <c r="X686" i="5" s="1"/>
  <c r="R503" i="5"/>
  <c r="X668" i="5"/>
  <c r="R668" i="5"/>
  <c r="AB299" i="5"/>
  <c r="R299" i="5"/>
  <c r="AB630" i="5"/>
  <c r="R630" i="5"/>
  <c r="X612" i="5" s="1"/>
  <c r="R760" i="5"/>
  <c r="X760" i="5" s="1"/>
  <c r="R929" i="5"/>
  <c r="R399" i="5"/>
  <c r="X464" i="5"/>
  <c r="V535" i="5"/>
  <c r="R536" i="5"/>
  <c r="T667" i="5"/>
  <c r="T177" i="5"/>
  <c r="T733" i="5"/>
  <c r="T892" i="5"/>
  <c r="T399" i="5"/>
  <c r="T928" i="5"/>
  <c r="S760" i="5"/>
  <c r="T108" i="5"/>
  <c r="T686" i="5"/>
  <c r="T629" i="5"/>
  <c r="T62" i="5"/>
  <c r="S62" i="5"/>
  <c r="S234" i="5"/>
  <c r="T668" i="5" l="1"/>
  <c r="V397" i="5"/>
  <c r="V685" i="5"/>
  <c r="V926" i="5"/>
  <c r="V759" i="5"/>
  <c r="R759" i="5" s="1"/>
  <c r="V61" i="5"/>
  <c r="X64" i="5"/>
  <c r="V233" i="5"/>
  <c r="V666" i="5"/>
  <c r="V628" i="5"/>
  <c r="V107" i="5"/>
  <c r="V298" i="5"/>
  <c r="R732" i="5"/>
  <c r="X743" i="5" s="1"/>
  <c r="R904" i="5"/>
  <c r="R206" i="5"/>
  <c r="X209" i="5" s="1"/>
  <c r="R535" i="5"/>
  <c r="V24" i="5"/>
  <c r="R24" i="5" s="1"/>
  <c r="V23" i="5" s="1"/>
  <c r="R23" i="5" s="1"/>
  <c r="R25" i="5"/>
  <c r="X38" i="5" s="1"/>
  <c r="V371" i="5"/>
  <c r="R372" i="5"/>
  <c r="X568" i="5"/>
  <c r="R345" i="5"/>
  <c r="R835" i="5"/>
  <c r="X835" i="5" s="1"/>
  <c r="X836" i="5" s="1"/>
  <c r="R563" i="5"/>
  <c r="S534" i="5"/>
  <c r="T563" i="5"/>
  <c r="T835" i="5"/>
  <c r="T564" i="5"/>
  <c r="T535" i="5"/>
  <c r="T904" i="5"/>
  <c r="T176" i="5"/>
  <c r="S759" i="5"/>
  <c r="S345" i="5"/>
  <c r="S732" i="5"/>
  <c r="T891" i="5"/>
  <c r="T503" i="5"/>
  <c r="T372" i="5"/>
  <c r="S206" i="5"/>
  <c r="V532" i="5" l="1"/>
  <c r="V344" i="5"/>
  <c r="V758" i="5"/>
  <c r="V731" i="5"/>
  <c r="V174" i="5"/>
  <c r="V834" i="5"/>
  <c r="V205" i="5"/>
  <c r="R205" i="5" s="1"/>
  <c r="T890" i="5"/>
  <c r="V889" i="5" s="1"/>
  <c r="R61" i="5"/>
  <c r="X61" i="5" s="1"/>
  <c r="R298" i="5"/>
  <c r="R926" i="5"/>
  <c r="X939" i="5" s="1"/>
  <c r="V106" i="5"/>
  <c r="R107" i="5"/>
  <c r="R685" i="5"/>
  <c r="T685" i="5"/>
  <c r="R628" i="5"/>
  <c r="R371" i="5"/>
  <c r="X383" i="5" s="1"/>
  <c r="R666" i="5"/>
  <c r="X666" i="5" s="1"/>
  <c r="R233" i="5"/>
  <c r="R397" i="5"/>
  <c r="X397" i="5" s="1"/>
  <c r="T397" i="5"/>
  <c r="T628" i="5"/>
  <c r="S926" i="5"/>
  <c r="S502" i="5"/>
  <c r="T371" i="5"/>
  <c r="T61" i="5"/>
  <c r="S562" i="5"/>
  <c r="T665" i="5"/>
  <c r="T233" i="5"/>
  <c r="T205" i="5"/>
  <c r="S297" i="5"/>
  <c r="S233" i="5"/>
  <c r="V925" i="5" l="1"/>
  <c r="V295" i="5"/>
  <c r="V203" i="5"/>
  <c r="V60" i="5"/>
  <c r="R60" i="5" s="1"/>
  <c r="V369" i="5"/>
  <c r="R369" i="5" s="1"/>
  <c r="V396" i="5"/>
  <c r="X834" i="5"/>
  <c r="R834" i="5"/>
  <c r="R174" i="5"/>
  <c r="R731" i="5"/>
  <c r="X758" i="5"/>
  <c r="R758" i="5"/>
  <c r="R889" i="5"/>
  <c r="V343" i="5"/>
  <c r="R344" i="5"/>
  <c r="X106" i="5"/>
  <c r="R106" i="5"/>
  <c r="V531" i="5"/>
  <c r="R532" i="5"/>
  <c r="S501" i="5"/>
  <c r="T60" i="5"/>
  <c r="S758" i="5"/>
  <c r="T561" i="5"/>
  <c r="T174" i="5"/>
  <c r="T834" i="5"/>
  <c r="T833" i="5"/>
  <c r="S369" i="5"/>
  <c r="T664" i="5"/>
  <c r="T889" i="5"/>
  <c r="T758" i="5"/>
  <c r="T731" i="5"/>
  <c r="T106" i="5"/>
  <c r="T627" i="5"/>
  <c r="S174" i="5"/>
  <c r="S106" i="5"/>
  <c r="V173" i="5" l="1"/>
  <c r="V368" i="5"/>
  <c r="V105" i="5"/>
  <c r="V560" i="5"/>
  <c r="V59" i="5"/>
  <c r="V832" i="5"/>
  <c r="V756" i="5"/>
  <c r="V500" i="5"/>
  <c r="V626" i="5"/>
  <c r="X170" i="5"/>
  <c r="T343" i="5"/>
  <c r="V341" i="5" s="1"/>
  <c r="R343" i="5"/>
  <c r="X344" i="5" s="1"/>
  <c r="V530" i="5"/>
  <c r="R531" i="5"/>
  <c r="X531" i="5" s="1"/>
  <c r="V202" i="5"/>
  <c r="R203" i="5"/>
  <c r="X203" i="5" s="1"/>
  <c r="V294" i="5"/>
  <c r="X295" i="5"/>
  <c r="X317" i="5"/>
  <c r="X329" i="5" s="1"/>
  <c r="R295" i="5"/>
  <c r="X321" i="5" s="1"/>
  <c r="R396" i="5"/>
  <c r="X417" i="5"/>
  <c r="X429" i="5" s="1"/>
  <c r="X463" i="5" s="1"/>
  <c r="X925" i="5"/>
  <c r="R925" i="5"/>
  <c r="X961" i="5" s="1"/>
  <c r="S730" i="5"/>
  <c r="T925" i="5"/>
  <c r="T888" i="5"/>
  <c r="S394" i="5"/>
  <c r="T663" i="5"/>
  <c r="T396" i="5"/>
  <c r="V924" i="5" l="1"/>
  <c r="V729" i="5"/>
  <c r="V887" i="5"/>
  <c r="V660" i="5"/>
  <c r="V393" i="5"/>
  <c r="V338" i="5"/>
  <c r="R341" i="5"/>
  <c r="V58" i="5"/>
  <c r="R59" i="5"/>
  <c r="T294" i="5"/>
  <c r="V291" i="5" s="1"/>
  <c r="R294" i="5"/>
  <c r="R626" i="5"/>
  <c r="V559" i="5"/>
  <c r="R560" i="5"/>
  <c r="R530" i="5"/>
  <c r="X530" i="5"/>
  <c r="X299" i="5"/>
  <c r="R500" i="5"/>
  <c r="V499" i="5" s="1"/>
  <c r="R105" i="5"/>
  <c r="X105" i="5" s="1"/>
  <c r="X119" i="5" s="1"/>
  <c r="R202" i="5"/>
  <c r="V755" i="5"/>
  <c r="R756" i="5"/>
  <c r="R368" i="5"/>
  <c r="V831" i="5"/>
  <c r="R832" i="5"/>
  <c r="R173" i="5"/>
  <c r="T500" i="5"/>
  <c r="T560" i="5"/>
  <c r="T625" i="5"/>
  <c r="S366" i="5"/>
  <c r="S530" i="5"/>
  <c r="T368" i="5"/>
  <c r="T173" i="5"/>
  <c r="T295" i="5"/>
  <c r="T530" i="5"/>
  <c r="T832" i="5"/>
  <c r="S104" i="5"/>
  <c r="S202" i="5"/>
  <c r="V624" i="5" l="1"/>
  <c r="R831" i="5"/>
  <c r="R559" i="5"/>
  <c r="X566" i="5" s="1"/>
  <c r="R338" i="5"/>
  <c r="R393" i="5"/>
  <c r="X58" i="5"/>
  <c r="R58" i="5"/>
  <c r="X23" i="5" s="1"/>
  <c r="R660" i="5"/>
  <c r="R887" i="5"/>
  <c r="X896" i="5" s="1"/>
  <c r="V289" i="5"/>
  <c r="R291" i="5"/>
  <c r="R729" i="5"/>
  <c r="X735" i="5" s="1"/>
  <c r="R755" i="5"/>
  <c r="X755" i="5"/>
  <c r="X763" i="5" s="1"/>
  <c r="V498" i="5"/>
  <c r="R498" i="5" s="1"/>
  <c r="R499" i="5"/>
  <c r="X499" i="5" s="1"/>
  <c r="R924" i="5"/>
  <c r="X937" i="5" s="1"/>
  <c r="T729" i="5"/>
  <c r="T660" i="5"/>
  <c r="T172" i="5"/>
  <c r="S365" i="5"/>
  <c r="T393" i="5"/>
  <c r="T559" i="5"/>
  <c r="S886" i="5"/>
  <c r="T755" i="5"/>
  <c r="T754" i="5"/>
  <c r="T831" i="5"/>
  <c r="T924" i="5"/>
  <c r="S498" i="5"/>
  <c r="T58" i="5"/>
  <c r="T291" i="5"/>
  <c r="S338" i="5"/>
  <c r="S58" i="5"/>
  <c r="S200" i="5"/>
  <c r="S102" i="5"/>
  <c r="V885" i="5" l="1"/>
  <c r="V558" i="5"/>
  <c r="R558" i="5" s="1"/>
  <c r="V728" i="5"/>
  <c r="V57" i="5"/>
  <c r="V830" i="5"/>
  <c r="V171" i="5"/>
  <c r="V392" i="5"/>
  <c r="R392" i="5" s="1"/>
  <c r="X60" i="5"/>
  <c r="V337" i="5"/>
  <c r="V101" i="5"/>
  <c r="V753" i="5"/>
  <c r="V199" i="5"/>
  <c r="V286" i="5"/>
  <c r="R289" i="5"/>
  <c r="X289" i="5" s="1"/>
  <c r="R624" i="5"/>
  <c r="X626" i="5"/>
  <c r="S558" i="5"/>
  <c r="T923" i="5"/>
  <c r="S497" i="5"/>
  <c r="T659" i="5"/>
  <c r="T624" i="5"/>
  <c r="V622" i="5" l="1"/>
  <c r="V495" i="5"/>
  <c r="V922" i="5"/>
  <c r="V658" i="5"/>
  <c r="V198" i="5"/>
  <c r="R199" i="5"/>
  <c r="X199" i="5" s="1"/>
  <c r="X830" i="5"/>
  <c r="R830" i="5"/>
  <c r="X857" i="5" s="1"/>
  <c r="R753" i="5"/>
  <c r="R57" i="5"/>
  <c r="X57" i="5" s="1"/>
  <c r="V285" i="5"/>
  <c r="R286" i="5"/>
  <c r="R101" i="5"/>
  <c r="R728" i="5"/>
  <c r="V336" i="5"/>
  <c r="R336" i="5" s="1"/>
  <c r="R337" i="5"/>
  <c r="X337" i="5"/>
  <c r="X31" i="5" s="1"/>
  <c r="X113" i="5" s="1"/>
  <c r="R885" i="5"/>
  <c r="X885" i="5"/>
  <c r="X901" i="5" s="1"/>
  <c r="X917" i="5" s="1"/>
  <c r="X933" i="5" s="1"/>
  <c r="X942" i="5" s="1"/>
  <c r="V170" i="5"/>
  <c r="R171" i="5"/>
  <c r="T337" i="5"/>
  <c r="T57" i="5"/>
  <c r="T336" i="5"/>
  <c r="S752" i="5"/>
  <c r="S728" i="5"/>
  <c r="T883" i="5"/>
  <c r="T171" i="5"/>
  <c r="T101" i="5"/>
  <c r="T557" i="5"/>
  <c r="T885" i="5"/>
  <c r="T753" i="5"/>
  <c r="V335" i="5" l="1"/>
  <c r="V56" i="5"/>
  <c r="R56" i="5" s="1"/>
  <c r="V727" i="5"/>
  <c r="V881" i="5"/>
  <c r="V751" i="5"/>
  <c r="V555" i="5"/>
  <c r="X198" i="5"/>
  <c r="R198" i="5"/>
  <c r="X658" i="5"/>
  <c r="R658" i="5"/>
  <c r="X922" i="5"/>
  <c r="R922" i="5"/>
  <c r="V169" i="5"/>
  <c r="R170" i="5"/>
  <c r="R285" i="5"/>
  <c r="X285" i="5" s="1"/>
  <c r="R495" i="5"/>
  <c r="R622" i="5"/>
  <c r="T830" i="5"/>
  <c r="T100" i="5"/>
  <c r="T56" i="5"/>
  <c r="T198" i="5"/>
  <c r="S657" i="5"/>
  <c r="T495" i="5"/>
  <c r="T621" i="5"/>
  <c r="S830" i="5"/>
  <c r="T285" i="5"/>
  <c r="S285" i="5"/>
  <c r="S198" i="5"/>
  <c r="V99" i="5" l="1"/>
  <c r="V283" i="5"/>
  <c r="R283" i="5" s="1"/>
  <c r="V282" i="5" s="1"/>
  <c r="V620" i="5"/>
  <c r="V494" i="5"/>
  <c r="V197" i="5"/>
  <c r="V55" i="5"/>
  <c r="X562" i="5"/>
  <c r="R555" i="5"/>
  <c r="R751" i="5"/>
  <c r="X751" i="5"/>
  <c r="R881" i="5"/>
  <c r="X727" i="5"/>
  <c r="X731" i="5"/>
  <c r="R727" i="5"/>
  <c r="X732" i="5" s="1"/>
  <c r="X733" i="5" s="1"/>
  <c r="R169" i="5"/>
  <c r="X169" i="5" s="1"/>
  <c r="X195" i="5" s="1"/>
  <c r="T169" i="5"/>
  <c r="V921" i="5"/>
  <c r="R335" i="5"/>
  <c r="T922" i="5"/>
  <c r="T881" i="5"/>
  <c r="T727" i="5"/>
  <c r="T751" i="5"/>
  <c r="S554" i="5"/>
  <c r="S829" i="5"/>
  <c r="S751" i="5"/>
  <c r="T555" i="5"/>
  <c r="T335" i="5"/>
  <c r="S168" i="5"/>
  <c r="S335" i="5"/>
  <c r="V726" i="5" l="1"/>
  <c r="V167" i="5"/>
  <c r="V333" i="5"/>
  <c r="X752" i="5"/>
  <c r="V880" i="5"/>
  <c r="T750" i="5"/>
  <c r="V748" i="5" s="1"/>
  <c r="V828" i="5"/>
  <c r="V54" i="5"/>
  <c r="R55" i="5"/>
  <c r="R197" i="5"/>
  <c r="T493" i="5"/>
  <c r="V492" i="5" s="1"/>
  <c r="R494" i="5"/>
  <c r="R620" i="5"/>
  <c r="R921" i="5"/>
  <c r="X929" i="5" s="1"/>
  <c r="R282" i="5"/>
  <c r="X282" i="5"/>
  <c r="X298" i="5"/>
  <c r="V98" i="5"/>
  <c r="R98" i="5" s="1"/>
  <c r="R99" i="5"/>
  <c r="T282" i="5"/>
  <c r="T921" i="5"/>
  <c r="T197" i="5"/>
  <c r="T620" i="5"/>
  <c r="S98" i="5"/>
  <c r="S282" i="5"/>
  <c r="V618" i="5" l="1"/>
  <c r="V920" i="5"/>
  <c r="V97" i="5"/>
  <c r="R54" i="5"/>
  <c r="V827" i="5"/>
  <c r="R828" i="5"/>
  <c r="X831" i="5" s="1"/>
  <c r="X832" i="5" s="1"/>
  <c r="R748" i="5"/>
  <c r="X769" i="5" s="1"/>
  <c r="V491" i="5"/>
  <c r="R492" i="5"/>
  <c r="X548" i="5" s="1"/>
  <c r="R880" i="5"/>
  <c r="X99" i="5"/>
  <c r="R333" i="5"/>
  <c r="X333" i="5" s="1"/>
  <c r="X69" i="5"/>
  <c r="X85" i="5" s="1"/>
  <c r="X95" i="5" s="1"/>
  <c r="V166" i="5"/>
  <c r="R167" i="5"/>
  <c r="R726" i="5"/>
  <c r="T726" i="5"/>
  <c r="S748" i="5"/>
  <c r="T99" i="5"/>
  <c r="T55" i="5"/>
  <c r="T880" i="5"/>
  <c r="S281" i="5"/>
  <c r="S196" i="5"/>
  <c r="S333" i="5"/>
  <c r="S54" i="5"/>
  <c r="V725" i="5" l="1"/>
  <c r="V878" i="5"/>
  <c r="V53" i="5"/>
  <c r="R53" i="5" s="1"/>
  <c r="V332" i="5"/>
  <c r="V195" i="5"/>
  <c r="V278" i="5"/>
  <c r="V747" i="5"/>
  <c r="V165" i="5"/>
  <c r="R166" i="5"/>
  <c r="R827" i="5"/>
  <c r="X827" i="5"/>
  <c r="R97" i="5"/>
  <c r="X97" i="5" s="1"/>
  <c r="X79" i="5" s="1"/>
  <c r="X495" i="5"/>
  <c r="R491" i="5"/>
  <c r="R920" i="5"/>
  <c r="X936" i="5" s="1"/>
  <c r="R618" i="5"/>
  <c r="T53" i="5"/>
  <c r="T97" i="5"/>
  <c r="T920" i="5"/>
  <c r="T617" i="5"/>
  <c r="T827" i="5"/>
  <c r="T618" i="5"/>
  <c r="V826" i="5" l="1"/>
  <c r="V96" i="5"/>
  <c r="R96" i="5" s="1"/>
  <c r="V919" i="5"/>
  <c r="V616" i="5"/>
  <c r="V52" i="5"/>
  <c r="R52" i="5" s="1"/>
  <c r="X622" i="5"/>
  <c r="R165" i="5"/>
  <c r="X182" i="5"/>
  <c r="R747" i="5"/>
  <c r="X747" i="5"/>
  <c r="X753" i="5" s="1"/>
  <c r="R278" i="5"/>
  <c r="X294" i="5" s="1"/>
  <c r="R195" i="5"/>
  <c r="R332" i="5"/>
  <c r="V877" i="5"/>
  <c r="R878" i="5"/>
  <c r="R725" i="5"/>
  <c r="T725" i="5"/>
  <c r="T747" i="5"/>
  <c r="T52" i="5"/>
  <c r="T165" i="5"/>
  <c r="T491" i="5"/>
  <c r="S278" i="5"/>
  <c r="S96" i="5"/>
  <c r="S194" i="5"/>
  <c r="V162" i="5" l="1"/>
  <c r="V193" i="5"/>
  <c r="V51" i="5"/>
  <c r="V745" i="5"/>
  <c r="V724" i="5"/>
  <c r="V95" i="5"/>
  <c r="R877" i="5"/>
  <c r="R616" i="5"/>
  <c r="R919" i="5"/>
  <c r="R826" i="5"/>
  <c r="T616" i="5"/>
  <c r="S826" i="5"/>
  <c r="T877" i="5"/>
  <c r="S490" i="5"/>
  <c r="T332" i="5"/>
  <c r="T919" i="5"/>
  <c r="S277" i="5"/>
  <c r="V876" i="5" l="1"/>
  <c r="V825" i="5"/>
  <c r="V275" i="5"/>
  <c r="V331" i="5"/>
  <c r="V94" i="5"/>
  <c r="R95" i="5"/>
  <c r="X103" i="5" s="1"/>
  <c r="V723" i="5"/>
  <c r="R723" i="5" s="1"/>
  <c r="T723" i="5" s="1"/>
  <c r="V722" i="5" s="1"/>
  <c r="R724" i="5"/>
  <c r="R745" i="5"/>
  <c r="X748" i="5"/>
  <c r="V50" i="5"/>
  <c r="R50" i="5" s="1"/>
  <c r="R51" i="5"/>
  <c r="T193" i="5"/>
  <c r="R193" i="5"/>
  <c r="R162" i="5"/>
  <c r="T745" i="5"/>
  <c r="S615" i="5"/>
  <c r="T489" i="5"/>
  <c r="S50" i="5"/>
  <c r="S162" i="5"/>
  <c r="S192" i="5"/>
  <c r="V614" i="5" l="1"/>
  <c r="V49" i="5"/>
  <c r="R49" i="5" s="1"/>
  <c r="T49" i="5" s="1"/>
  <c r="V48" i="5" s="1"/>
  <c r="R48" i="5" s="1"/>
  <c r="V161" i="5"/>
  <c r="V488" i="5"/>
  <c r="X94" i="5"/>
  <c r="R94" i="5"/>
  <c r="X331" i="5"/>
  <c r="X384" i="5" s="1"/>
  <c r="R331" i="5"/>
  <c r="V274" i="5"/>
  <c r="R275" i="5"/>
  <c r="V721" i="5"/>
  <c r="R721" i="5" s="1"/>
  <c r="T722" i="5"/>
  <c r="R722" i="5"/>
  <c r="X51" i="5"/>
  <c r="X115" i="5"/>
  <c r="R825" i="5"/>
  <c r="X838" i="5" s="1"/>
  <c r="R876" i="5"/>
  <c r="X880" i="5" s="1"/>
  <c r="T721" i="5"/>
  <c r="S825" i="5"/>
  <c r="T876" i="5"/>
  <c r="T331" i="5"/>
  <c r="T51" i="5"/>
  <c r="T95" i="5"/>
  <c r="S331" i="5"/>
  <c r="S48" i="5"/>
  <c r="S94" i="5"/>
  <c r="V824" i="5" l="1"/>
  <c r="V329" i="5"/>
  <c r="R329" i="5" s="1"/>
  <c r="AB720" i="5"/>
  <c r="V93" i="5"/>
  <c r="V47" i="5"/>
  <c r="V273" i="5"/>
  <c r="R274" i="5"/>
  <c r="X290" i="5" s="1"/>
  <c r="AB488" i="5"/>
  <c r="V487" i="5" s="1"/>
  <c r="R488" i="5"/>
  <c r="R161" i="5"/>
  <c r="R614" i="5"/>
  <c r="S720" i="5"/>
  <c r="T875" i="5"/>
  <c r="T161" i="5"/>
  <c r="T613" i="5"/>
  <c r="S329" i="5"/>
  <c r="V612" i="5" l="1"/>
  <c r="V719" i="5"/>
  <c r="R719" i="5" s="1"/>
  <c r="V327" i="5"/>
  <c r="V159" i="5"/>
  <c r="V873" i="5"/>
  <c r="V271" i="5"/>
  <c r="R273" i="5"/>
  <c r="X273" i="5" s="1"/>
  <c r="V46" i="5"/>
  <c r="R46" i="5" s="1"/>
  <c r="X66" i="5"/>
  <c r="X82" i="5" s="1"/>
  <c r="X98" i="5" s="1"/>
  <c r="X47" i="5"/>
  <c r="R47" i="5"/>
  <c r="X54" i="5" s="1"/>
  <c r="R93" i="5"/>
  <c r="X93" i="5" s="1"/>
  <c r="X824" i="5"/>
  <c r="R824" i="5"/>
  <c r="R487" i="5"/>
  <c r="T487" i="5"/>
  <c r="T93" i="5"/>
  <c r="T719" i="5"/>
  <c r="T273" i="5"/>
  <c r="T47" i="5"/>
  <c r="S46" i="5"/>
  <c r="V92" i="5" l="1"/>
  <c r="V45" i="5"/>
  <c r="R45" i="5" s="1"/>
  <c r="X271" i="5"/>
  <c r="V270" i="5" s="1"/>
  <c r="R271" i="5"/>
  <c r="R873" i="5"/>
  <c r="V158" i="5"/>
  <c r="R159" i="5"/>
  <c r="R327" i="5"/>
  <c r="X327" i="5"/>
  <c r="R612" i="5"/>
  <c r="S486" i="5"/>
  <c r="T873" i="5"/>
  <c r="T327" i="5"/>
  <c r="T45" i="5"/>
  <c r="T271" i="5"/>
  <c r="T718" i="5"/>
  <c r="S824" i="5"/>
  <c r="T824" i="5"/>
  <c r="T612" i="5"/>
  <c r="S327" i="5"/>
  <c r="V326" i="5" l="1"/>
  <c r="V610" i="5"/>
  <c r="V822" i="5"/>
  <c r="V44" i="5"/>
  <c r="R44" i="5" s="1"/>
  <c r="R158" i="5"/>
  <c r="V269" i="5"/>
  <c r="R270" i="5"/>
  <c r="R92" i="5"/>
  <c r="T871" i="5"/>
  <c r="T485" i="5"/>
  <c r="T92" i="5"/>
  <c r="T717" i="5"/>
  <c r="S158" i="5"/>
  <c r="S92" i="5"/>
  <c r="S44" i="5"/>
  <c r="V484" i="5" l="1"/>
  <c r="R484" i="5" s="1"/>
  <c r="V483" i="5" s="1"/>
  <c r="V42" i="5"/>
  <c r="V157" i="5"/>
  <c r="V716" i="5"/>
  <c r="V90" i="5"/>
  <c r="X822" i="5"/>
  <c r="R822" i="5"/>
  <c r="X919" i="5"/>
  <c r="X269" i="5"/>
  <c r="R269" i="5"/>
  <c r="R610" i="5"/>
  <c r="R326" i="5"/>
  <c r="S609" i="5"/>
  <c r="T867" i="5"/>
  <c r="T326" i="5"/>
  <c r="S822" i="5"/>
  <c r="T269" i="5"/>
  <c r="T822" i="5"/>
  <c r="S269" i="5"/>
  <c r="V821" i="5" l="1"/>
  <c r="V267" i="5"/>
  <c r="V325" i="5"/>
  <c r="V865" i="5"/>
  <c r="R865" i="5" s="1"/>
  <c r="R90" i="5"/>
  <c r="V715" i="5"/>
  <c r="R716" i="5"/>
  <c r="R157" i="5"/>
  <c r="X42" i="5"/>
  <c r="R42" i="5"/>
  <c r="V482" i="5"/>
  <c r="R482" i="5" s="1"/>
  <c r="R483" i="5"/>
  <c r="X483" i="5" s="1"/>
  <c r="X510" i="5" s="1"/>
  <c r="S482" i="5"/>
  <c r="T865" i="5"/>
  <c r="T608" i="5"/>
  <c r="S42" i="5"/>
  <c r="S90" i="5"/>
  <c r="V864" i="5" l="1"/>
  <c r="V89" i="5"/>
  <c r="AB481" i="5"/>
  <c r="V41" i="5"/>
  <c r="R715" i="5"/>
  <c r="R325" i="5"/>
  <c r="V266" i="5"/>
  <c r="R267" i="5"/>
  <c r="R821" i="5"/>
  <c r="T157" i="5"/>
  <c r="T481" i="5"/>
  <c r="T715" i="5"/>
  <c r="T267" i="5"/>
  <c r="T607" i="5"/>
  <c r="S325" i="5"/>
  <c r="AB324" i="5" l="1"/>
  <c r="V714" i="5"/>
  <c r="V155" i="5"/>
  <c r="V606" i="5"/>
  <c r="R41" i="5"/>
  <c r="X41" i="5" s="1"/>
  <c r="R266" i="5"/>
  <c r="X129" i="5"/>
  <c r="R89" i="5"/>
  <c r="X89" i="5" s="1"/>
  <c r="V820" i="5"/>
  <c r="R864" i="5"/>
  <c r="T864" i="5"/>
  <c r="T821" i="5"/>
  <c r="T89" i="5"/>
  <c r="T41" i="5"/>
  <c r="S265" i="5"/>
  <c r="V88" i="5" l="1"/>
  <c r="R88" i="5" s="1"/>
  <c r="V40" i="5"/>
  <c r="V604" i="5"/>
  <c r="R606" i="5"/>
  <c r="T606" i="5"/>
  <c r="V154" i="5"/>
  <c r="R155" i="5"/>
  <c r="X155" i="5" s="1"/>
  <c r="R714" i="5"/>
  <c r="V819" i="5"/>
  <c r="R819" i="5" s="1"/>
  <c r="R820" i="5"/>
  <c r="T863" i="5"/>
  <c r="T324" i="5"/>
  <c r="T714" i="5"/>
  <c r="T819" i="5"/>
  <c r="T88" i="5"/>
  <c r="V713" i="5" l="1"/>
  <c r="V323" i="5"/>
  <c r="V862" i="5"/>
  <c r="V86" i="5"/>
  <c r="X820" i="5"/>
  <c r="R604" i="5"/>
  <c r="X606" i="5"/>
  <c r="R40" i="5"/>
  <c r="R154" i="5"/>
  <c r="S818" i="5"/>
  <c r="T820" i="5"/>
  <c r="T604" i="5"/>
  <c r="T154" i="5"/>
  <c r="S154" i="5"/>
  <c r="V153" i="5" l="1"/>
  <c r="R153" i="5" s="1"/>
  <c r="R86" i="5"/>
  <c r="X862" i="5"/>
  <c r="R862" i="5"/>
  <c r="R323" i="5"/>
  <c r="X323" i="5"/>
  <c r="R713" i="5"/>
  <c r="X719" i="5" s="1"/>
  <c r="T323" i="5"/>
  <c r="S712" i="5"/>
  <c r="T153" i="5"/>
  <c r="T40" i="5"/>
  <c r="T603" i="5"/>
  <c r="T817" i="5"/>
  <c r="T86" i="5"/>
  <c r="S323" i="5"/>
  <c r="S86" i="5"/>
  <c r="X88" i="5" l="1"/>
  <c r="V39" i="5"/>
  <c r="V322" i="5"/>
  <c r="R322" i="5" s="1"/>
  <c r="V321" i="5" s="1"/>
  <c r="V85" i="5"/>
  <c r="R85" i="5" s="1"/>
  <c r="V711" i="5"/>
  <c r="V816" i="5"/>
  <c r="V861" i="5"/>
  <c r="T85" i="5"/>
  <c r="T600" i="5"/>
  <c r="T862" i="5"/>
  <c r="T152" i="5"/>
  <c r="V84" i="5" l="1"/>
  <c r="V150" i="5"/>
  <c r="R816" i="5"/>
  <c r="X821" i="5"/>
  <c r="R861" i="5"/>
  <c r="R711" i="5"/>
  <c r="X716" i="5" s="1"/>
  <c r="X717" i="5" s="1"/>
  <c r="R321" i="5"/>
  <c r="V38" i="5"/>
  <c r="R39" i="5"/>
  <c r="S599" i="5"/>
  <c r="T710" i="5"/>
  <c r="S816" i="5"/>
  <c r="T861" i="5"/>
  <c r="T816" i="5"/>
  <c r="S321" i="5"/>
  <c r="V860" i="5" l="1"/>
  <c r="V815" i="5"/>
  <c r="V319" i="5"/>
  <c r="V598" i="5"/>
  <c r="V709" i="5"/>
  <c r="X46" i="5"/>
  <c r="R38" i="5"/>
  <c r="X150" i="5"/>
  <c r="R150" i="5"/>
  <c r="X154" i="5"/>
  <c r="R84" i="5"/>
  <c r="T38" i="5"/>
  <c r="T84" i="5"/>
  <c r="S38" i="5"/>
  <c r="V83" i="5" l="1"/>
  <c r="X40" i="5"/>
  <c r="R709" i="5"/>
  <c r="X714" i="5" s="1"/>
  <c r="X715" i="5" s="1"/>
  <c r="R598" i="5"/>
  <c r="X319" i="5"/>
  <c r="R319" i="5"/>
  <c r="R815" i="5"/>
  <c r="R860" i="5"/>
  <c r="X864" i="5" s="1"/>
  <c r="T319" i="5"/>
  <c r="T150" i="5"/>
  <c r="T597" i="5"/>
  <c r="T709" i="5"/>
  <c r="S814" i="5"/>
  <c r="T860" i="5"/>
  <c r="S319" i="5"/>
  <c r="V318" i="5" l="1"/>
  <c r="V594" i="5"/>
  <c r="V813" i="5"/>
  <c r="V708" i="5"/>
  <c r="V149" i="5"/>
  <c r="V82" i="5"/>
  <c r="R82" i="5" s="1"/>
  <c r="R83" i="5"/>
  <c r="X83" i="5" s="1"/>
  <c r="S82" i="5"/>
  <c r="V81" i="5" l="1"/>
  <c r="R149" i="5"/>
  <c r="X720" i="5"/>
  <c r="X728" i="5" s="1"/>
  <c r="R708" i="5"/>
  <c r="V812" i="5"/>
  <c r="R813" i="5"/>
  <c r="AB594" i="5"/>
  <c r="R594" i="5"/>
  <c r="X594" i="5" s="1"/>
  <c r="R318" i="5"/>
  <c r="X322" i="5" s="1"/>
  <c r="T593" i="5"/>
  <c r="S708" i="5"/>
  <c r="T708" i="5"/>
  <c r="T149" i="5"/>
  <c r="T148" i="5"/>
  <c r="T318" i="5"/>
  <c r="V707" i="5" l="1"/>
  <c r="V590" i="5"/>
  <c r="V317" i="5"/>
  <c r="V147" i="5"/>
  <c r="X812" i="5"/>
  <c r="R812" i="5"/>
  <c r="R81" i="5"/>
  <c r="X110" i="5"/>
  <c r="S812" i="5"/>
  <c r="T81" i="5"/>
  <c r="T812" i="5"/>
  <c r="V80" i="5" l="1"/>
  <c r="R80" i="5" s="1"/>
  <c r="V146" i="5"/>
  <c r="R147" i="5"/>
  <c r="X166" i="5" s="1"/>
  <c r="X167" i="5" s="1"/>
  <c r="R317" i="5"/>
  <c r="X318" i="5"/>
  <c r="R590" i="5"/>
  <c r="X590" i="5" s="1"/>
  <c r="R707" i="5"/>
  <c r="X707" i="5"/>
  <c r="T811" i="5"/>
  <c r="S587" i="5"/>
  <c r="T317" i="5"/>
  <c r="T80" i="5"/>
  <c r="S317" i="5"/>
  <c r="V586" i="5" l="1"/>
  <c r="R586" i="5" s="1"/>
  <c r="V79" i="5"/>
  <c r="V810" i="5"/>
  <c r="R810" i="5" s="1"/>
  <c r="T707" i="5"/>
  <c r="V706" i="5" s="1"/>
  <c r="R146" i="5"/>
  <c r="T146" i="5"/>
  <c r="S810" i="5"/>
  <c r="T316" i="5"/>
  <c r="S146" i="5"/>
  <c r="V809" i="5" l="1"/>
  <c r="V145" i="5"/>
  <c r="V315" i="5"/>
  <c r="R706" i="5"/>
  <c r="X706" i="5" s="1"/>
  <c r="V78" i="5"/>
  <c r="R78" i="5" s="1"/>
  <c r="R79" i="5"/>
  <c r="X86" i="5" s="1"/>
  <c r="T706" i="5"/>
  <c r="S78" i="5"/>
  <c r="V705" i="5" l="1"/>
  <c r="V77" i="5"/>
  <c r="R315" i="5"/>
  <c r="X315" i="5" s="1"/>
  <c r="X335" i="5" s="1"/>
  <c r="R145" i="5"/>
  <c r="X147" i="5" s="1"/>
  <c r="R809" i="5"/>
  <c r="T145" i="5"/>
  <c r="S808" i="5"/>
  <c r="S315" i="5"/>
  <c r="V807" i="5" l="1"/>
  <c r="V143" i="5"/>
  <c r="R77" i="5"/>
  <c r="X77" i="5"/>
  <c r="R705" i="5"/>
  <c r="X708" i="5"/>
  <c r="X709" i="5" s="1"/>
  <c r="T77" i="5"/>
  <c r="T705" i="5" l="1"/>
  <c r="V704" i="5" s="1"/>
  <c r="R704" i="5" s="1"/>
  <c r="T703" i="5"/>
  <c r="V702" i="5" s="1"/>
  <c r="T704" i="5"/>
  <c r="V142" i="5"/>
  <c r="R143" i="5"/>
  <c r="X143" i="5" s="1"/>
  <c r="X177" i="5" s="1"/>
  <c r="V806" i="5"/>
  <c r="R807" i="5"/>
  <c r="R806" i="5" l="1"/>
  <c r="X842" i="5"/>
  <c r="R142" i="5"/>
  <c r="R702" i="5"/>
  <c r="X702" i="5" s="1"/>
  <c r="T806" i="5"/>
  <c r="T702" i="5"/>
  <c r="S142" i="5"/>
  <c r="V805" i="5" l="1"/>
  <c r="V701" i="5"/>
  <c r="V141" i="5"/>
  <c r="R141" i="5" l="1"/>
  <c r="T701" i="5"/>
  <c r="R701" i="5"/>
  <c r="X784" i="5" s="1"/>
  <c r="V804" i="5"/>
  <c r="R805" i="5"/>
  <c r="T141" i="5" l="1"/>
  <c r="V139" i="5" s="1"/>
  <c r="R139" i="5" s="1"/>
  <c r="V803" i="5"/>
  <c r="R804" i="5"/>
  <c r="X804" i="5" s="1"/>
  <c r="V138" i="5"/>
  <c r="T139" i="5"/>
  <c r="X139" i="5"/>
  <c r="X193" i="5" s="1"/>
  <c r="X227" i="5" s="1"/>
  <c r="R138" i="5" l="1"/>
  <c r="R803" i="5"/>
  <c r="X803" i="5" s="1"/>
  <c r="S803" i="5"/>
  <c r="S138" i="5"/>
  <c r="V802" i="5" l="1"/>
  <c r="V137" i="5"/>
  <c r="R137" i="5" l="1"/>
  <c r="T137" i="5"/>
  <c r="R802" i="5"/>
  <c r="S802" i="5"/>
  <c r="T802" i="5"/>
  <c r="S136" i="5"/>
  <c r="V801" i="5" l="1"/>
  <c r="R801" i="5" s="1"/>
  <c r="V800" i="5" s="1"/>
  <c r="V135" i="5"/>
  <c r="V134" i="5" l="1"/>
  <c r="R135" i="5"/>
  <c r="X135" i="5" s="1"/>
  <c r="X159" i="5" s="1"/>
  <c r="R800" i="5"/>
  <c r="S800" i="5"/>
  <c r="R134" i="5" l="1"/>
  <c r="S799" i="5"/>
  <c r="S134" i="5"/>
  <c r="V133" i="5" l="1"/>
  <c r="V798" i="5"/>
  <c r="R798" i="5" l="1"/>
  <c r="R133" i="5"/>
  <c r="T798" i="5"/>
  <c r="T133" i="5"/>
  <c r="V131" i="5" l="1"/>
  <c r="V797" i="5"/>
  <c r="R797" i="5" s="1"/>
  <c r="V796" i="5" s="1"/>
  <c r="V795" i="5" l="1"/>
  <c r="X796" i="5"/>
  <c r="R796" i="5"/>
  <c r="T796" i="5"/>
  <c r="V130" i="5"/>
  <c r="X131" i="5"/>
  <c r="R131" i="5"/>
  <c r="T131" i="5"/>
  <c r="R130" i="5" l="1"/>
  <c r="R795" i="5"/>
  <c r="X795" i="5" s="1"/>
  <c r="S795" i="5"/>
  <c r="S130" i="5"/>
  <c r="V129" i="5" l="1"/>
  <c r="T794" i="5"/>
  <c r="V793" i="5" l="1"/>
  <c r="R129" i="5"/>
  <c r="T129" i="5"/>
  <c r="R793" i="5" l="1"/>
  <c r="V792" i="5" s="1"/>
  <c r="X793" i="5"/>
  <c r="X797" i="5"/>
  <c r="X806" i="5" s="1"/>
  <c r="T793" i="5"/>
  <c r="S128" i="5"/>
  <c r="V127" i="5" l="1"/>
  <c r="R792" i="5"/>
  <c r="X792" i="5" s="1"/>
  <c r="S792" i="5"/>
  <c r="V791" i="5" l="1"/>
  <c r="V126" i="5"/>
  <c r="X127" i="5"/>
  <c r="R127" i="5"/>
  <c r="T127" i="5"/>
  <c r="R126" i="5" l="1"/>
  <c r="V790" i="5"/>
  <c r="R791" i="5"/>
  <c r="S126" i="5"/>
  <c r="V125" i="5" l="1"/>
  <c r="V789" i="5"/>
  <c r="R789" i="5" s="1"/>
  <c r="X790" i="5"/>
  <c r="R790" i="5"/>
  <c r="T790" i="5"/>
  <c r="T125" i="5" l="1"/>
  <c r="V123" i="5" s="1"/>
  <c r="R125" i="5"/>
  <c r="X123" i="5" l="1"/>
  <c r="V122" i="5" s="1"/>
  <c r="R123" i="5"/>
  <c r="T123" i="5"/>
  <c r="R122" i="5" l="1"/>
  <c r="S122" i="5"/>
  <c r="V121" i="5" l="1"/>
  <c r="R121" i="5" s="1"/>
  <c r="AB446" i="5"/>
  <c r="AB450" i="5"/>
  <c r="G67" i="6"/>
  <c r="H67" i="6" s="1"/>
  <c r="G66" i="6"/>
  <c r="H66" i="6" s="1"/>
  <c r="G68" i="6"/>
  <c r="H68" i="6" s="1"/>
  <c r="G65" i="6"/>
  <c r="H65" i="6" s="1"/>
  <c r="V445" i="5"/>
  <c r="R445" i="5" s="1"/>
  <c r="V455" i="5"/>
  <c r="R455" i="5"/>
  <c r="V468" i="5"/>
  <c r="R468" i="5"/>
  <c r="V464" i="5"/>
  <c r="V519" i="5"/>
  <c r="R519" i="5"/>
  <c r="V516" i="5"/>
  <c r="R516" i="5" s="1"/>
  <c r="V436" i="5"/>
  <c r="X471" i="5"/>
  <c r="V471" i="5"/>
  <c r="R471" i="5"/>
  <c r="V470" i="5"/>
  <c r="R470" i="5" s="1"/>
  <c r="V479" i="5"/>
  <c r="R479" i="5"/>
  <c r="V478" i="5"/>
  <c r="R478" i="5" s="1"/>
  <c r="T479" i="5"/>
  <c r="X459" i="5"/>
  <c r="V459" i="5"/>
  <c r="R459" i="5"/>
  <c r="V457" i="5"/>
  <c r="R457" i="5" s="1"/>
  <c r="X494" i="5"/>
  <c r="V520" i="5"/>
  <c r="R520" i="5" s="1"/>
  <c r="T520" i="5"/>
  <c r="V526" i="5"/>
  <c r="V456" i="5"/>
  <c r="R526" i="5"/>
  <c r="X526" i="5"/>
  <c r="V523" i="5"/>
  <c r="R523" i="5"/>
  <c r="V432" i="5"/>
  <c r="R432" i="5" s="1"/>
  <c r="V476" i="5"/>
  <c r="R476" i="5" s="1"/>
  <c r="V428" i="5"/>
  <c r="X478" i="5"/>
  <c r="V448" i="5"/>
  <c r="R448" i="5" s="1"/>
  <c r="V424" i="5"/>
  <c r="R424" i="5" s="1"/>
  <c r="V527" i="5"/>
  <c r="R527" i="5"/>
  <c r="R464" i="5"/>
  <c r="V461" i="5"/>
  <c r="X449" i="5"/>
  <c r="V449" i="5"/>
  <c r="R449" i="5"/>
  <c r="X444" i="5"/>
  <c r="V437" i="5"/>
  <c r="R437" i="5" s="1"/>
  <c r="X437" i="5"/>
  <c r="X470" i="5"/>
  <c r="X457" i="5"/>
  <c r="V451" i="5"/>
  <c r="R451" i="5"/>
  <c r="V452" i="5"/>
  <c r="R452" i="5" s="1"/>
  <c r="X424" i="5"/>
  <c r="V420" i="5"/>
  <c r="R420" i="5"/>
  <c r="V417" i="5"/>
  <c r="R417" i="5"/>
  <c r="X436" i="5"/>
  <c r="V429" i="5"/>
  <c r="R429" i="5" s="1"/>
  <c r="V444" i="5"/>
  <c r="V421" i="5"/>
  <c r="X428" i="5"/>
  <c r="T421" i="5"/>
  <c r="R421" i="5"/>
  <c r="X461" i="5"/>
  <c r="R461" i="5"/>
  <c r="T460" i="5"/>
  <c r="R456" i="5"/>
  <c r="T431" i="5"/>
  <c r="X448" i="5"/>
  <c r="R444" i="5"/>
  <c r="V441" i="5"/>
  <c r="R441" i="5"/>
  <c r="V440" i="5"/>
  <c r="R440" i="5"/>
  <c r="X453" i="5"/>
  <c r="V453" i="5"/>
  <c r="R453" i="5"/>
  <c r="T423" i="5"/>
  <c r="R436" i="5"/>
  <c r="X440" i="5"/>
  <c r="V433" i="5"/>
  <c r="R433" i="5"/>
  <c r="R428" i="5"/>
  <c r="X432" i="5"/>
  <c r="V425" i="5"/>
  <c r="R425" i="5"/>
  <c r="V480" i="5"/>
  <c r="R480" i="5"/>
  <c r="V528" i="5"/>
  <c r="R528" i="5"/>
  <c r="T425" i="5"/>
  <c r="T453" i="5"/>
  <c r="S451" i="5"/>
  <c r="T464" i="5"/>
  <c r="S521" i="5"/>
  <c r="T121" i="5"/>
  <c r="T445" i="5"/>
  <c r="S518" i="5"/>
  <c r="T442" i="5"/>
  <c r="T419" i="5"/>
  <c r="T441" i="5"/>
  <c r="T432" i="5"/>
  <c r="T478" i="5"/>
  <c r="T438" i="5"/>
  <c r="S458" i="5"/>
  <c r="T443" i="5"/>
  <c r="T426" i="5"/>
  <c r="T422" i="5"/>
  <c r="T428" i="5"/>
  <c r="T433" i="5"/>
  <c r="T439" i="5"/>
  <c r="T451" i="5"/>
  <c r="T450" i="5"/>
  <c r="T447" i="5"/>
  <c r="S522" i="5"/>
  <c r="T456" i="5"/>
  <c r="T517" i="5"/>
  <c r="T435" i="5"/>
  <c r="T434" i="5"/>
  <c r="T449" i="5"/>
  <c r="T427" i="5"/>
  <c r="T465" i="5"/>
  <c r="T424" i="5"/>
  <c r="T430" i="5"/>
  <c r="T436" i="5"/>
  <c r="S466" i="5"/>
  <c r="T418" i="5"/>
  <c r="S525" i="5"/>
  <c r="T526" i="5"/>
  <c r="S474" i="5"/>
  <c r="T437" i="5"/>
  <c r="T429" i="5"/>
  <c r="T476" i="5"/>
  <c r="T463" i="5"/>
  <c r="T417" i="5"/>
  <c r="T446" i="5"/>
  <c r="T448" i="5"/>
  <c r="T457" i="5"/>
  <c r="T461" i="5"/>
  <c r="T470" i="5"/>
  <c r="C65" i="6" l="1"/>
  <c r="H70" i="6"/>
  <c r="D2" i="6" s="1"/>
  <c r="D65" i="6"/>
  <c r="D66" i="6"/>
  <c r="C66" i="6"/>
  <c r="C68" i="6"/>
  <c r="D68" i="6"/>
  <c r="C67" i="6"/>
  <c r="D6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<sst xmlns="http://schemas.openxmlformats.org/spreadsheetml/2006/main" count="25119" uniqueCount="15905">
  <si>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</si>
  <si>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</si>
  <si>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</si>
  <si>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</si>
  <si>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</si>
  <si>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</si>
  <si>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</si>
  <si>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</si>
  <si>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</si>
  <si>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</si>
  <si>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</si>
  <si>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</si>
  <si>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</si>
  <si>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</si>
  <si>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</si>
  <si>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</si>
  <si>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</si>
  <si>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</si>
  <si>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</si>
  <si>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</si>
  <si>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</si>
  <si>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</si>
  <si>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</si>
  <si>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</si>
  <si>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</si>
  <si>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</si>
  <si>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</si>
  <si>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</si>
  <si>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</si>
  <si>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</si>
  <si>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</si>
  <si>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</si>
  <si>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</si>
  <si>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</si>
  <si>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</si>
  <si>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</si>
  <si>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</si>
  <si>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</si>
  <si>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</si>
  <si>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</si>
  <si>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</si>
  <si>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</si>
  <si>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</si>
  <si>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</si>
  <si>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</si>
  <si>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</si>
  <si>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</si>
  <si>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</si>
  <si>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</si>
  <si>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</si>
  <si>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</si>
  <si>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</si>
  <si>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</si>
  <si>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</si>
  <si>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</si>
  <si>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</si>
  <si>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</si>
  <si>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</si>
  <si>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</si>
  <si>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</si>
  <si>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</si>
  <si>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</si>
  <si>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</si>
  <si>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</si>
  <si>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</si>
  <si>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</si>
  <si>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</si>
  <si>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</si>
  <si>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</si>
  <si>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</si>
  <si>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</si>
  <si>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</si>
  <si>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</si>
  <si>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</si>
  <si>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</si>
  <si>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</si>
  <si>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</si>
  <si>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</si>
  <si>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</si>
  <si>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</si>
  <si>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</si>
  <si>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</si>
  <si>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</si>
  <si>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</si>
  <si>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</si>
  <si>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</si>
  <si>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</si>
  <si>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</si>
  <si>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</si>
  <si>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</si>
  <si>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</si>
  <si>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</si>
  <si>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</si>
  <si>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</si>
  <si>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</si>
  <si>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</si>
  <si>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</si>
  <si>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</si>
  <si>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</si>
  <si>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</si>
  <si>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</si>
  <si>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</si>
  <si>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</si>
  <si>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</si>
  <si>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</si>
  <si>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</si>
  <si>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</si>
  <si>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</si>
  <si>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</si>
  <si>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</si>
  <si>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</si>
  <si>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</si>
  <si>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</si>
  <si>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</si>
  <si>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</si>
  <si>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</si>
  <si>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</si>
  <si>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</si>
  <si>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</si>
  <si>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</si>
  <si>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</si>
  <si>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</si>
  <si>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</si>
  <si>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</si>
  <si>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</si>
  <si>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</si>
  <si>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</si>
  <si>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</si>
  <si>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</si>
  <si>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</si>
  <si>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</si>
  <si>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</si>
  <si>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</si>
  <si>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</si>
  <si>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</si>
  <si>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</si>
  <si>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</si>
  <si>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</si>
  <si>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</si>
  <si>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</si>
  <si>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</si>
  <si>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</si>
  <si>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</si>
  <si>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</si>
  <si>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</si>
  <si>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</si>
  <si>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</si>
  <si>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</si>
  <si>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</si>
  <si>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</si>
  <si>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</si>
  <si>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</si>
  <si>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</si>
  <si>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</si>
  <si>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</si>
  <si>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</si>
  <si>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</si>
  <si>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</si>
  <si>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</si>
  <si>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</si>
  <si>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</si>
  <si>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</si>
  <si>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</si>
  <si>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</si>
  <si>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</si>
  <si>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</si>
  <si>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</si>
  <si>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</si>
  <si>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</si>
  <si>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</si>
  <si>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</si>
  <si>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</si>
  <si>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</si>
  <si>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</si>
  <si>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</si>
  <si>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</si>
  <si>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</si>
  <si>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</si>
  <si>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</si>
  <si>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</si>
  <si>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</si>
  <si>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</si>
  <si>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</si>
  <si>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</si>
  <si>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</si>
  <si>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</si>
  <si>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</si>
  <si>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</si>
  <si>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</si>
  <si>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</si>
  <si>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</si>
  <si>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</si>
  <si>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</si>
  <si>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</si>
  <si>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</si>
  <si>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</si>
  <si>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</si>
  <si>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</si>
  <si>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</si>
  <si>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</si>
  <si>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</si>
  <si>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</si>
  <si>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</si>
  <si>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</si>
  <si>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</si>
  <si>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</si>
  <si>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</si>
  <si>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</si>
  <si>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</si>
  <si>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</si>
  <si>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</si>
  <si>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</si>
  <si>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</si>
  <si>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</si>
  <si>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</si>
  <si>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</si>
  <si>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</si>
  <si>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</si>
  <si>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</si>
  <si>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</si>
  <si>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</si>
  <si>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</si>
  <si>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</si>
  <si>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</si>
  <si>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</si>
  <si>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</si>
  <si>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</si>
  <si>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</si>
  <si>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</si>
  <si>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</si>
  <si>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</si>
  <si>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</si>
  <si>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</si>
  <si>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</si>
  <si>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</si>
  <si>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</si>
  <si>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</si>
  <si>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</si>
  <si>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</si>
  <si>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</si>
  <si>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</si>
  <si>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</si>
  <si>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</si>
  <si>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</si>
  <si>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</si>
  <si>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</si>
  <si>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</si>
  <si>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</si>
  <si>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</si>
  <si>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</si>
  <si>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</si>
  <si>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</si>
  <si>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</si>
  <si>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</si>
  <si>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</si>
  <si>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</si>
  <si>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</si>
  <si>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</si>
  <si>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</si>
  <si>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</si>
  <si>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</si>
  <si>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</si>
  <si>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</si>
  <si>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</si>
  <si>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</si>
  <si>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</si>
  <si>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</si>
  <si>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</si>
  <si>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</si>
  <si>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</si>
  <si>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</si>
  <si>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</si>
  <si>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</si>
  <si>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</si>
  <si>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</si>
  <si>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</si>
  <si>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</si>
  <si>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</si>
  <si>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</si>
  <si>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</si>
  <si>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</si>
  <si>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</si>
  <si>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</si>
  <si>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</si>
  <si>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</si>
  <si>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</si>
  <si>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</si>
  <si>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</si>
  <si>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</si>
  <si>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</si>
  <si>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</si>
  <si>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</si>
  <si>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</si>
  <si>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</si>
  <si>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</si>
  <si>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</si>
  <si>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</si>
  <si>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</si>
  <si>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</si>
  <si>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</si>
  <si>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</si>
  <si>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</si>
  <si>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</si>
  <si>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</si>
  <si>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</si>
  <si>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</si>
  <si>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</si>
  <si>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</si>
  <si>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</si>
  <si>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</si>
  <si>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</si>
  <si>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</si>
  <si>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</si>
  <si>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</si>
  <si>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</si>
  <si>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</si>
  <si>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</si>
  <si>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</si>
  <si>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</si>
  <si>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</si>
  <si>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</si>
  <si>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</si>
  <si>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</si>
  <si>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</si>
  <si>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</si>
  <si>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</si>
  <si>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</si>
  <si>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</si>
  <si>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</si>
  <si>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</si>
  <si>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</si>
  <si>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</si>
  <si>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</si>
  <si>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</si>
  <si>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</si>
  <si>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</si>
  <si>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</si>
  <si>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</si>
  <si>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</si>
  <si>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</si>
  <si>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</si>
  <si>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</si>
  <si>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</si>
  <si>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</si>
  <si>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</si>
  <si>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</si>
  <si>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</si>
  <si>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</si>
  <si>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</si>
  <si>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</si>
  <si>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</si>
  <si>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</si>
  <si>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</si>
  <si>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</si>
  <si>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</si>
  <si>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</si>
  <si>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</si>
  <si>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</si>
  <si>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</si>
  <si>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</si>
  <si>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</si>
  <si>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</si>
  <si>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</si>
  <si>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</si>
  <si>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</si>
  <si>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</si>
  <si>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</si>
  <si>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</si>
  <si>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</si>
  <si>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</si>
  <si>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</si>
  <si>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</si>
  <si>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</si>
  <si>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</si>
  <si>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</si>
  <si>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</si>
  <si>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</si>
  <si>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</si>
  <si>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</si>
  <si>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</si>
  <si>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</si>
  <si>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</si>
  <si>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</si>
  <si>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</si>
  <si>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</si>
  <si>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</si>
  <si>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</si>
  <si>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</si>
  <si>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</si>
  <si>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</si>
  <si>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</si>
  <si>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</si>
  <si>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</si>
  <si>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</si>
  <si>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</si>
  <si>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</si>
  <si>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</si>
  <si>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</si>
  <si>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</si>
  <si>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</si>
  <si>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</si>
  <si>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</si>
  <si>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</si>
  <si>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</si>
  <si>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</si>
  <si>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</si>
  <si>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</si>
  <si>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</si>
  <si>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</si>
  <si>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</si>
  <si>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</si>
  <si>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</si>
  <si>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</si>
  <si>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</si>
  <si>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</si>
  <si>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</si>
  <si>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</si>
  <si>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</si>
  <si>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</si>
  <si>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</si>
  <si>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</si>
  <si>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</si>
  <si>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</si>
  <si>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</si>
  <si>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</si>
  <si>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</si>
  <si>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</si>
  <si>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</si>
  <si>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</si>
  <si>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</si>
  <si>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</si>
  <si>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</si>
  <si>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</si>
  <si>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</si>
  <si>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</si>
  <si>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</si>
  <si>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</si>
  <si>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</si>
  <si>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</si>
  <si>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</si>
  <si>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</si>
  <si>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</si>
  <si>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</si>
  <si>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</si>
  <si>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</si>
  <si>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</si>
  <si>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</si>
  <si>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</si>
  <si>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</si>
  <si>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</si>
  <si>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</si>
  <si>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</si>
  <si>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</si>
  <si>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</si>
  <si>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</si>
  <si>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</si>
  <si>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</si>
  <si>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</si>
  <si>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</si>
  <si>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</si>
  <si>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</si>
  <si>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</si>
  <si>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</si>
  <si>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</si>
  <si>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</si>
  <si>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</si>
  <si>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</si>
  <si>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</si>
  <si>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</si>
  <si>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</si>
  <si>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</si>
  <si>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</si>
  <si>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</si>
  <si>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</si>
  <si>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</si>
  <si>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</si>
  <si>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</si>
  <si>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</si>
  <si>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</si>
  <si>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</si>
  <si>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</si>
  <si>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</si>
  <si>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</si>
  <si>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</si>
  <si>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</si>
  <si>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</si>
  <si>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</si>
  <si>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</si>
  <si>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</si>
  <si>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</si>
  <si>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</si>
  <si>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</si>
  <si>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</si>
  <si>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</si>
  <si>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</si>
  <si>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</si>
  <si>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</si>
  <si>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</si>
  <si>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</si>
  <si>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</si>
  <si>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</si>
  <si>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</si>
  <si>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</si>
  <si>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</si>
  <si>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</si>
  <si>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</si>
  <si>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</si>
  <si>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</si>
  <si>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</si>
  <si>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</si>
  <si>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</si>
  <si>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</si>
  <si>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</si>
  <si>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</si>
  <si>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</si>
  <si>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</si>
  <si>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</si>
  <si>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</si>
  <si>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</si>
  <si>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</si>
  <si>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</si>
  <si>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</si>
  <si>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</si>
  <si>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</si>
  <si>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</si>
  <si>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</si>
  <si>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</si>
  <si>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</si>
  <si>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</si>
  <si>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</si>
  <si>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</si>
  <si>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</si>
  <si>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</si>
  <si>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</si>
  <si>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</si>
  <si>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</si>
  <si>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</si>
  <si>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</si>
  <si>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</si>
  <si>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</si>
  <si>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</si>
  <si>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</si>
  <si>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</si>
  <si>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</si>
  <si>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</si>
  <si>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</si>
  <si>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</si>
  <si>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</si>
  <si>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</si>
  <si>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</si>
  <si>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</si>
  <si>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</si>
  <si>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</si>
  <si>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</si>
  <si>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</si>
  <si>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</si>
  <si>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</si>
  <si>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</si>
  <si>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</si>
  <si>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</si>
  <si>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</si>
  <si>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</si>
  <si>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</si>
  <si>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</si>
  <si>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</si>
  <si>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</si>
  <si>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</si>
  <si>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</si>
  <si>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</si>
  <si>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</si>
  <si>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</si>
  <si>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</si>
  <si>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</si>
  <si>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</si>
  <si>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</si>
  <si>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</si>
  <si>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</si>
  <si>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</si>
  <si>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</si>
  <si>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</si>
  <si>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</si>
  <si>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</si>
  <si>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</si>
  <si>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</si>
  <si>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</si>
  <si>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</si>
  <si>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</si>
  <si>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</si>
  <si>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</si>
  <si>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</si>
  <si>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</si>
  <si>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</si>
  <si>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</si>
  <si>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</si>
  <si>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</si>
  <si>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</si>
  <si>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</si>
  <si>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</si>
  <si>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</si>
  <si>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</si>
  <si>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</si>
  <si>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</si>
  <si>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</si>
  <si>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</si>
  <si>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</si>
  <si>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</si>
  <si>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</si>
  <si>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</si>
  <si>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</si>
  <si>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</si>
  <si>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</si>
  <si>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</si>
  <si>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</si>
  <si>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</si>
  <si>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</si>
  <si>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</si>
  <si>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</si>
  <si>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</si>
  <si>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</si>
  <si>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</si>
  <si>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</si>
  <si>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</si>
  <si>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</si>
  <si>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</si>
  <si>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</si>
  <si>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</si>
  <si>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</si>
  <si>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</si>
  <si>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</si>
  <si>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</si>
  <si>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</si>
  <si>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</si>
  <si>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</si>
  <si>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</si>
  <si>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</si>
  <si>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</si>
  <si>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</si>
  <si>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</si>
  <si>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</si>
  <si>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</si>
  <si>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</si>
  <si>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</si>
  <si>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</si>
  <si>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</si>
  <si>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</si>
  <si>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</si>
  <si>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</si>
  <si>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</si>
  <si>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</si>
  <si>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</si>
  <si>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</si>
  <si>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</si>
  <si>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</si>
  <si>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</si>
  <si>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</si>
  <si>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</si>
  <si>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</si>
  <si>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</si>
  <si>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</si>
  <si>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</si>
  <si>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</si>
  <si>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</si>
  <si>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</si>
  <si>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</si>
  <si>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</si>
  <si>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</si>
  <si>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</si>
  <si>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</si>
  <si>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</si>
  <si>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</si>
  <si>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</si>
  <si>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</si>
  <si>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</si>
  <si>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</si>
  <si>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</si>
  <si>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</si>
  <si>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</si>
  <si>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</si>
  <si>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</si>
  <si>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</si>
  <si>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</si>
  <si>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</si>
  <si>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</si>
  <si>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</si>
  <si>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</si>
  <si>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</si>
  <si>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</si>
  <si>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</si>
  <si>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</si>
  <si>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</si>
  <si>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</si>
  <si>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</si>
  <si>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</si>
  <si>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</si>
  <si>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</si>
  <si>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</si>
  <si>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</si>
  <si>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</si>
  <si>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</si>
  <si>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</si>
  <si>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</si>
  <si>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</si>
  <si>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</si>
  <si>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</si>
  <si>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</si>
  <si>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</si>
  <si>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</si>
  <si>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</si>
  <si>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</si>
  <si>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</si>
  <si>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</si>
  <si>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</si>
  <si>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</si>
  <si>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</si>
  <si>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</si>
  <si>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</si>
  <si>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</si>
  <si>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</si>
  <si>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</si>
  <si>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</si>
  <si>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</si>
  <si>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</si>
  <si>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</si>
  <si>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</si>
  <si>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</si>
  <si>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</si>
  <si>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</si>
  <si>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</si>
  <si>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</si>
  <si>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</si>
  <si>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</si>
  <si>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</si>
  <si>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</si>
  <si>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</si>
  <si>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</si>
  <si>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</si>
  <si>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</si>
  <si>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</si>
  <si>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</si>
  <si>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</si>
  <si>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</si>
  <si>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</si>
  <si>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</si>
  <si>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</si>
  <si>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</si>
  <si>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</si>
  <si>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</si>
  <si>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</si>
  <si>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</si>
  <si>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</si>
  <si>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</si>
  <si>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</si>
  <si>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</si>
  <si>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</si>
  <si>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</si>
  <si>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</si>
  <si>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</si>
  <si>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</si>
  <si>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</si>
  <si>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</si>
  <si>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</si>
  <si>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</si>
  <si>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</si>
  <si>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</si>
  <si>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</si>
  <si>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</si>
  <si>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</si>
  <si>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</si>
  <si>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</si>
  <si>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</si>
  <si>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</si>
  <si>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</si>
  <si>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</si>
  <si>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</si>
  <si>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</si>
  <si>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</si>
  <si>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</si>
  <si>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</si>
  <si>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</si>
  <si>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</si>
  <si>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</si>
  <si>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</si>
  <si>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</si>
  <si>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</si>
  <si>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</si>
  <si>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</si>
  <si>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</si>
  <si>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</si>
  <si>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</si>
  <si>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</si>
  <si>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</si>
  <si>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</si>
  <si>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</si>
  <si>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</si>
  <si>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</si>
  <si>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</si>
  <si>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</si>
  <si>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</si>
  <si>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</si>
  <si>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</si>
  <si>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</si>
  <si>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</si>
  <si>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</si>
  <si>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</si>
  <si>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</si>
  <si>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</si>
  <si>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</si>
  <si>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</si>
  <si>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</si>
  <si>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</si>
  <si>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</si>
  <si>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</si>
  <si>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</si>
  <si>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</si>
  <si>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</si>
  <si>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</si>
  <si>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</si>
  <si>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</si>
  <si>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</si>
  <si>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</si>
  <si>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</si>
  <si>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</si>
  <si>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</si>
  <si>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</si>
  <si>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</si>
  <si>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</si>
  <si>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</si>
  <si>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</si>
  <si>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</si>
  <si>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</si>
  <si>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</si>
  <si>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</si>
  <si>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</si>
  <si>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</si>
  <si>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</si>
  <si>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</si>
  <si>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</si>
  <si>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</si>
  <si>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</si>
  <si>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</si>
  <si>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</si>
  <si>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</si>
  <si>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</si>
  <si>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</si>
  <si>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</si>
  <si>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</si>
  <si>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</si>
  <si>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</si>
  <si>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</si>
  <si>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</si>
  <si>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</si>
  <si>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</si>
  <si>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</si>
  <si>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</si>
  <si>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</si>
  <si>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</si>
  <si>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</si>
  <si>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</si>
  <si>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</si>
  <si>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</si>
  <si>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</si>
  <si>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</si>
  <si>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</si>
  <si>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</si>
  <si>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</si>
  <si>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</si>
  <si>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</si>
  <si>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</si>
  <si>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</si>
  <si>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</si>
  <si>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</si>
  <si>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</si>
  <si>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</si>
  <si>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</si>
  <si>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</si>
  <si>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</si>
  <si>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</si>
  <si>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</si>
  <si>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</si>
  <si>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</si>
  <si>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</si>
  <si>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</si>
  <si>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</si>
  <si>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</si>
  <si>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</si>
  <si>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</si>
  <si>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</si>
  <si>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</si>
  <si>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</si>
  <si>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</si>
  <si>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</si>
  <si>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</si>
  <si>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</si>
  <si>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</si>
  <si>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</si>
  <si>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</si>
  <si>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</si>
  <si>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</si>
  <si>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</si>
  <si>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</si>
  <si>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</si>
  <si>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</si>
  <si>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</si>
  <si>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</si>
  <si>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</si>
  <si>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</si>
  <si>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</si>
  <si>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</si>
  <si>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</si>
  <si>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</si>
  <si>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</si>
  <si>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</si>
  <si>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</si>
  <si>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</si>
  <si>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</si>
  <si>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</si>
  <si>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</si>
  <si>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</si>
  <si>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</si>
  <si>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</si>
  <si>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</si>
  <si>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</si>
  <si>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</si>
  <si>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</si>
  <si>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</si>
  <si>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</si>
  <si>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</si>
  <si>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</si>
  <si>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</si>
  <si>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</si>
  <si>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</si>
  <si>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</si>
  <si>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</si>
  <si>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</si>
  <si>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</si>
  <si>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</si>
  <si>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</si>
  <si>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</si>
  <si>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</si>
  <si>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</si>
  <si>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</si>
  <si>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</si>
  <si>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</si>
  <si>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</si>
  <si>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</si>
  <si>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</si>
  <si>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</si>
  <si>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</si>
  <si>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</si>
  <si>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</si>
  <si>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</si>
  <si>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</si>
  <si>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</si>
  <si>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</si>
  <si>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</si>
  <si>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</si>
  <si>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</si>
  <si>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</si>
  <si>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</si>
  <si>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</si>
  <si>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</si>
  <si>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</si>
  <si>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</si>
  <si>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</si>
  <si>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</si>
  <si>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</si>
  <si>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</si>
  <si>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</si>
  <si>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</si>
  <si>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</si>
  <si>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</si>
  <si>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</si>
  <si>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</si>
  <si>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</si>
  <si>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</si>
  <si>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</si>
  <si>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</si>
  <si>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</si>
  <si>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</si>
  <si>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</si>
  <si>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</si>
  <si>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</si>
  <si>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</si>
  <si>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</si>
  <si>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</si>
  <si>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</si>
  <si>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</si>
  <si>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</si>
  <si>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</si>
  <si>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</si>
  <si>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</si>
  <si>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</si>
  <si>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</si>
  <si>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</si>
  <si>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</si>
  <si>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</si>
  <si>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</si>
  <si>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</si>
  <si>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</si>
  <si>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</si>
  <si>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</si>
  <si>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</si>
  <si>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</si>
  <si>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</si>
  <si>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</si>
  <si>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</si>
  <si>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</si>
  <si>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</si>
  <si>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</si>
  <si>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</si>
  <si>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</si>
  <si>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</si>
  <si>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</si>
  <si>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</si>
  <si>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</si>
  <si>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</si>
  <si>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</si>
  <si>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</si>
  <si>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</si>
  <si>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</si>
  <si>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</si>
  <si>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</si>
  <si>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</si>
  <si>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</si>
  <si>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</si>
  <si>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</si>
  <si>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</si>
  <si>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</si>
  <si>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</si>
  <si>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</si>
  <si>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</si>
  <si>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</si>
  <si>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</si>
  <si>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</si>
  <si>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</si>
  <si>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</si>
  <si>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</si>
  <si>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</si>
  <si>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</si>
  <si>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</si>
  <si>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</si>
  <si>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</si>
  <si>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</si>
  <si>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</si>
  <si>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</si>
  <si>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</si>
  <si>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</si>
  <si>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</si>
  <si>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</si>
  <si>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</si>
  <si>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</si>
  <si>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</si>
  <si>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</si>
  <si>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</si>
  <si>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</si>
  <si>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</si>
  <si>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</si>
  <si>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</si>
  <si>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</si>
  <si>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</si>
  <si>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</si>
  <si>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</si>
  <si>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</si>
  <si>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</si>
  <si>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</si>
  <si>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</si>
  <si>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</si>
  <si>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</si>
  <si>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</si>
  <si>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</si>
  <si>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</si>
  <si>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</si>
  <si>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</si>
  <si>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</si>
  <si>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</si>
  <si>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</si>
  <si>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</si>
  <si>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</si>
  <si>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</si>
  <si>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</si>
  <si>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</si>
  <si>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</si>
  <si>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</si>
  <si>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</si>
  <si>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</si>
  <si>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</si>
  <si>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</si>
  <si>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</si>
  <si>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</si>
  <si>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</si>
  <si>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</si>
  <si>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</si>
  <si>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</si>
  <si>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</si>
  <si>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</si>
  <si>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</si>
  <si>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</si>
  <si>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</si>
  <si>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</si>
  <si>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</si>
  <si>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</si>
  <si>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</si>
  <si>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</si>
  <si>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</si>
  <si>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</si>
  <si>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</si>
  <si>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</si>
  <si>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</si>
  <si>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</si>
  <si>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</si>
  <si>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</si>
  <si>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</si>
  <si>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</si>
  <si>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</si>
  <si>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</si>
  <si>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</si>
  <si>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</si>
  <si>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</si>
  <si>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</si>
  <si>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</si>
  <si>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</si>
  <si>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</si>
  <si>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</si>
  <si>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</si>
  <si>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</si>
  <si>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</si>
  <si>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</si>
  <si>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</si>
  <si>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</si>
  <si>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</si>
  <si>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</si>
  <si>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</si>
  <si>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</si>
  <si>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</si>
  <si>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</si>
  <si>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</si>
  <si>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</si>
  <si>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</si>
  <si>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</si>
  <si>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</si>
  <si>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</si>
  <si>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</si>
  <si>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</si>
  <si>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</si>
  <si>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</si>
  <si>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</si>
  <si>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</si>
  <si>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</si>
  <si>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</si>
  <si>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</si>
  <si>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</si>
  <si>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</si>
  <si>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</si>
  <si>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</si>
  <si>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</si>
  <si>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</si>
  <si>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</si>
  <si>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</si>
  <si>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</si>
  <si>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</si>
  <si>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</si>
  <si>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</si>
  <si>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</si>
  <si>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</si>
  <si>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</si>
  <si>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</si>
  <si>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</si>
  <si>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</si>
  <si>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</si>
  <si>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</si>
  <si>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</si>
  <si>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</si>
  <si>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</si>
  <si>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</si>
  <si>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</si>
  <si>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</si>
  <si>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</si>
  <si>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</si>
  <si>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</si>
  <si>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</si>
  <si>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</si>
  <si>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</si>
  <si>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</si>
  <si>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</si>
  <si>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</si>
  <si>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</si>
  <si>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</si>
  <si>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</si>
  <si>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</si>
  <si>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</si>
  <si>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</si>
  <si>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</si>
  <si>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</si>
  <si>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</si>
  <si>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</si>
  <si>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</si>
  <si>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</si>
  <si>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</si>
  <si>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</si>
  <si>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</si>
  <si>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</si>
  <si>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</si>
  <si>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</si>
  <si>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</si>
  <si>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</si>
  <si>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</si>
  <si>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</si>
  <si>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</si>
  <si>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</si>
  <si>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</si>
  <si>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</si>
  <si>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</si>
  <si>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</si>
  <si>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</si>
  <si>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</si>
  <si>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</si>
  <si>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</si>
  <si>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</si>
  <si>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</si>
  <si>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</si>
  <si>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</si>
  <si>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</si>
  <si>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</si>
  <si>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</si>
  <si>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</si>
  <si>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</si>
  <si>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</si>
  <si>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</si>
  <si>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</si>
  <si>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</si>
  <si>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</si>
  <si>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</si>
  <si>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</si>
  <si>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</si>
  <si>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</si>
  <si>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</si>
  <si>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</si>
  <si>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</si>
  <si>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</si>
  <si>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</si>
  <si>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</si>
  <si>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</si>
  <si>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</si>
  <si>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</si>
  <si>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</si>
  <si>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</si>
  <si>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</si>
  <si>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</si>
  <si>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</si>
  <si>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</si>
  <si>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</si>
  <si>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</si>
  <si>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</si>
  <si>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</si>
  <si>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</si>
  <si>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</si>
  <si>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</si>
  <si>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</si>
  <si>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</si>
  <si>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</si>
  <si>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</si>
  <si>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</si>
  <si>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</si>
  <si>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</si>
  <si>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</si>
  <si>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</si>
  <si>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</si>
  <si>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</si>
  <si>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</si>
  <si>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</si>
  <si>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</si>
  <si>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</si>
  <si>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</si>
  <si>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</si>
  <si>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</si>
  <si>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</si>
  <si>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</si>
  <si>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</si>
  <si>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</si>
  <si>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</si>
  <si>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</si>
  <si>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</si>
  <si>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</si>
  <si>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</si>
  <si>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</si>
  <si>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</si>
  <si>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</si>
  <si>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</si>
  <si>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</si>
  <si>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</si>
  <si>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</si>
  <si>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</si>
  <si>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</si>
  <si>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</si>
  <si>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</si>
  <si>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</si>
  <si>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</si>
  <si>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</si>
  <si>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</si>
  <si>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</si>
  <si>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</si>
  <si>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</si>
  <si>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</si>
  <si>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</si>
  <si>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</si>
  <si>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</si>
  <si>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</si>
  <si>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</si>
  <si>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</si>
  <si>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</si>
  <si>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</si>
  <si>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</si>
  <si>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</si>
  <si>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</si>
  <si>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</si>
  <si>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</si>
  <si>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</si>
  <si>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</si>
  <si>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</si>
  <si>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</si>
  <si>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</si>
  <si>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</si>
  <si>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</si>
  <si>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</si>
  <si>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</si>
  <si>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</si>
  <si>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</si>
  <si>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</si>
  <si>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</si>
  <si>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</si>
  <si>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</si>
  <si>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</si>
  <si>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</si>
  <si>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</si>
  <si>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</si>
  <si>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</si>
  <si>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</si>
  <si>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</si>
  <si>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</si>
  <si>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</si>
  <si>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</si>
  <si>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</si>
  <si>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</si>
  <si>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</si>
  <si>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</si>
  <si>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</si>
  <si>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</si>
  <si>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</si>
  <si>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</si>
  <si>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</si>
  <si>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</si>
  <si>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</si>
  <si>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</si>
  <si>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</si>
  <si>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</si>
  <si>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</si>
  <si>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</si>
  <si>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</si>
  <si>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</si>
  <si>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</si>
  <si>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</si>
  <si>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</si>
  <si>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</si>
  <si>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</si>
  <si>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</si>
  <si>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</si>
  <si>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</si>
  <si>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</si>
  <si>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</si>
  <si>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</si>
  <si>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</si>
  <si>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</si>
  <si>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</si>
  <si>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</si>
  <si>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</si>
  <si>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</si>
  <si>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</si>
  <si>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</si>
  <si>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</si>
  <si>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</si>
  <si>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</si>
  <si>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</si>
  <si>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</si>
  <si>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</si>
  <si>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</si>
  <si>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</si>
  <si>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</si>
  <si>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</si>
  <si>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</si>
  <si>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</si>
  <si>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</si>
  <si>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</si>
  <si>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</si>
  <si>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</si>
  <si>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</si>
  <si>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</si>
  <si>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</si>
  <si>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</si>
  <si>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</si>
  <si>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</si>
  <si>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</si>
  <si>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</si>
  <si>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</si>
  <si>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</si>
  <si>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</si>
  <si>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</si>
  <si>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</si>
  <si>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</si>
  <si>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</si>
  <si>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</si>
  <si>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</si>
  <si>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</si>
  <si>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</si>
  <si>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</si>
  <si>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</si>
  <si>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</si>
  <si>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</si>
  <si>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</si>
  <si>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</si>
  <si>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</si>
  <si>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</si>
  <si>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</si>
  <si>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</si>
  <si>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</si>
  <si>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</si>
  <si>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</si>
  <si>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</si>
  <si>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</si>
  <si>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</si>
  <si>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</si>
  <si>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</si>
  <si>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</si>
  <si>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</si>
  <si>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</si>
  <si>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</si>
  <si>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</si>
  <si>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</si>
  <si>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</si>
  <si>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</si>
  <si>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</si>
  <si>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</si>
  <si>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</si>
  <si>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</si>
  <si>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</si>
  <si>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</si>
  <si>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</si>
  <si>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</si>
  <si>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</si>
  <si>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</si>
  <si>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</si>
  <si>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</si>
  <si>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</si>
  <si>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</si>
  <si>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</si>
  <si>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</si>
  <si>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</si>
  <si>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</si>
  <si>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</si>
  <si>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</si>
  <si>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</si>
  <si>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</si>
  <si>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</si>
  <si>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</si>
  <si>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</si>
  <si>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</si>
  <si>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</si>
  <si>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</si>
  <si>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</si>
  <si>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</si>
  <si>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</si>
  <si>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</si>
  <si>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</si>
  <si>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</si>
  <si>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</si>
  <si>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</si>
  <si>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</si>
  <si>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</si>
  <si>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</si>
  <si>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</si>
  <si>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</si>
  <si>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</si>
  <si>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</si>
  <si>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</si>
  <si>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</si>
  <si>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</si>
  <si>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</si>
  <si>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</si>
  <si>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</si>
  <si>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</si>
  <si>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</si>
  <si>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</si>
  <si>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</si>
  <si>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</si>
  <si>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</si>
  <si>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</si>
  <si>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</si>
  <si>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</si>
  <si>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</si>
  <si>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</si>
  <si>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</si>
  <si>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</si>
  <si>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</si>
  <si>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</si>
  <si>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</si>
  <si>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</si>
  <si>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</si>
  <si>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</si>
  <si>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</si>
  <si>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</si>
  <si>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</si>
  <si>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</si>
  <si>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</si>
  <si>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</si>
  <si>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</si>
  <si>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</si>
  <si>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</si>
  <si>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</si>
  <si>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</si>
  <si>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</si>
  <si>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</si>
  <si>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</si>
  <si>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</si>
  <si>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</si>
  <si>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</si>
  <si>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</si>
  <si>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</si>
  <si>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</si>
  <si>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</si>
  <si>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</si>
  <si>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</si>
  <si>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</si>
  <si>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</si>
  <si>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</si>
  <si>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</si>
  <si>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</si>
  <si>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</si>
  <si>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</si>
  <si>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</si>
  <si>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</si>
  <si>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</si>
  <si>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</si>
  <si>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</si>
  <si>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</si>
  <si>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</si>
  <si>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</si>
  <si>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</si>
  <si>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</si>
  <si>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</si>
  <si>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</si>
  <si>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</si>
  <si>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</si>
  <si>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</si>
  <si>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</si>
  <si>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</si>
  <si>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</si>
  <si>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</si>
  <si>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</si>
  <si>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</si>
  <si>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</si>
  <si>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</si>
  <si>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</si>
  <si>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</si>
  <si>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</si>
  <si>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</si>
  <si>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</si>
  <si>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</si>
  <si>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</si>
  <si>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</si>
  <si>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</si>
  <si>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</si>
  <si>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</si>
  <si>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</si>
  <si>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</si>
  <si>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</si>
  <si>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</si>
  <si>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</si>
  <si>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</si>
  <si>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</si>
  <si>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</si>
  <si>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</si>
  <si>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</si>
  <si>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</si>
  <si>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</si>
  <si>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</si>
  <si>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</si>
  <si>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</si>
  <si>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</si>
  <si>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</si>
  <si>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</si>
  <si>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</si>
  <si>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</si>
  <si>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</si>
  <si>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</si>
  <si>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</si>
  <si>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</si>
  <si>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</si>
  <si>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</si>
  <si>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</si>
  <si>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</si>
  <si>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</si>
  <si>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</si>
  <si>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</si>
  <si>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</si>
  <si>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</si>
  <si>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</si>
  <si>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</si>
  <si>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</si>
  <si>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</si>
  <si>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</si>
  <si>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</si>
  <si>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</si>
  <si>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</si>
  <si>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</si>
  <si>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</si>
  <si>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</si>
  <si>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</si>
  <si>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</si>
  <si>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</si>
  <si>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</si>
  <si>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</si>
  <si>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</si>
  <si>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</si>
  <si>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</si>
  <si>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</si>
  <si>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</si>
  <si>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</si>
  <si>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</si>
  <si>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</si>
  <si>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</si>
  <si>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</si>
  <si>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</si>
  <si>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</si>
  <si>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</si>
  <si>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</si>
  <si>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</si>
  <si>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</si>
  <si>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</si>
  <si>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</si>
  <si>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</si>
  <si>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</si>
  <si>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</si>
  <si>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</si>
  <si>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</si>
  <si>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</si>
  <si>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</si>
  <si>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</si>
  <si>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</si>
  <si>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</si>
  <si>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</si>
  <si>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</si>
  <si>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</si>
  <si>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</si>
  <si>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</si>
  <si>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</si>
  <si>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</si>
  <si>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</si>
  <si>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</si>
  <si>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</si>
  <si>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</si>
  <si>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</si>
  <si>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</si>
  <si>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</si>
  <si>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</si>
  <si>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</si>
  <si>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</si>
  <si>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</si>
  <si>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</si>
  <si>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</si>
  <si>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</si>
  <si>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</si>
  <si>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</si>
  <si>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</si>
  <si>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</si>
  <si>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</si>
  <si>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</si>
  <si>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</si>
  <si>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</si>
  <si>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</si>
  <si>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</si>
  <si>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</si>
  <si>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</si>
  <si>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</si>
  <si>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</si>
  <si>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</si>
  <si>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</si>
  <si>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</si>
  <si>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</si>
  <si>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</si>
  <si>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</si>
  <si>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</si>
  <si>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</si>
  <si>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</si>
  <si>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</si>
  <si>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</si>
  <si>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</si>
  <si>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</si>
  <si>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</si>
  <si>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</si>
  <si>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</si>
  <si>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</si>
  <si>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</si>
  <si>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</si>
  <si>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</si>
  <si>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</si>
  <si>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</si>
  <si>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</si>
  <si>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</si>
  <si>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</si>
  <si>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</si>
  <si>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</si>
  <si>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</si>
  <si>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</si>
  <si>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</si>
  <si>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</si>
  <si>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</si>
  <si>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</si>
  <si>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</si>
  <si>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</si>
  <si>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</si>
  <si>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</si>
  <si>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</si>
  <si>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</si>
  <si>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</si>
  <si>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</si>
  <si>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</si>
  <si>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</si>
  <si>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</si>
  <si>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</si>
  <si>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</si>
  <si>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</si>
  <si>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</si>
  <si>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</si>
  <si>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</si>
  <si>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</si>
  <si>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</si>
  <si>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</si>
  <si>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</si>
  <si>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</si>
  <si>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</si>
  <si>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</si>
  <si>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</si>
  <si>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</si>
  <si>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</si>
  <si>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</si>
  <si>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</si>
  <si>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</si>
  <si>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</si>
  <si>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</si>
  <si>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</si>
  <si>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</si>
  <si>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</si>
  <si>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</si>
  <si>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</si>
  <si>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</si>
  <si>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</si>
  <si>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</si>
  <si>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</si>
  <si>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</si>
  <si>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</si>
  <si>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</si>
  <si>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</si>
  <si>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</si>
  <si>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</si>
  <si>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</si>
  <si>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</si>
  <si>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</si>
  <si>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</si>
  <si>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</si>
  <si>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</si>
  <si>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</si>
  <si>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</si>
  <si>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</si>
  <si>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</si>
  <si>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</si>
  <si>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</si>
  <si>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</si>
  <si>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</si>
  <si>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</si>
  <si>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</si>
  <si>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</si>
  <si>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</si>
  <si>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</si>
  <si>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</si>
  <si>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</si>
  <si>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</si>
  <si>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</si>
  <si>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</si>
  <si>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</si>
  <si>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</si>
  <si>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</si>
  <si>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</si>
  <si>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</si>
  <si>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</si>
  <si>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</si>
  <si>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</si>
  <si>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</si>
  <si>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</si>
  <si>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</si>
  <si>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</si>
  <si>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</si>
  <si>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</si>
  <si>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</si>
  <si>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</si>
  <si>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</si>
  <si>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</si>
  <si>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</si>
  <si>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</si>
  <si>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</si>
  <si>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</si>
  <si>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</si>
  <si>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</si>
  <si>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</si>
  <si>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</si>
  <si>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</si>
  <si>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</si>
  <si>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</si>
  <si>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</si>
  <si>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</si>
  <si>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</si>
  <si>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</si>
  <si>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</si>
  <si>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</si>
  <si>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</si>
  <si>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</si>
  <si>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</si>
  <si>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</si>
  <si>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</si>
  <si>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</si>
  <si>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</si>
  <si>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</si>
  <si>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</si>
  <si>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</si>
  <si>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</si>
  <si>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</si>
  <si>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</si>
  <si>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</si>
  <si>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</si>
  <si>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</si>
  <si>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</si>
  <si>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</si>
  <si>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</si>
  <si>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</si>
  <si>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</si>
  <si>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</si>
  <si>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</si>
  <si>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</si>
  <si>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</si>
  <si>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</si>
  <si>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</si>
  <si>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</si>
  <si>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</si>
  <si>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</si>
  <si>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</si>
  <si>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</si>
  <si>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</si>
  <si>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</si>
  <si>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</si>
  <si>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</si>
  <si>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</si>
  <si>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</si>
  <si>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</si>
  <si>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</si>
  <si>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</si>
  <si>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</si>
  <si>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</si>
  <si>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</si>
  <si>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</si>
  <si>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</si>
  <si>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</si>
  <si>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</si>
  <si>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</si>
  <si>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</si>
  <si>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</si>
  <si>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</si>
  <si>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</si>
  <si>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</si>
  <si>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</si>
  <si>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</si>
  <si>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</si>
  <si>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</si>
  <si>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</si>
  <si>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</si>
  <si>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</si>
  <si>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</si>
  <si>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</si>
  <si>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</si>
  <si>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</si>
  <si>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</si>
  <si>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</si>
  <si>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</si>
  <si>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</si>
  <si>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</si>
  <si>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</si>
  <si>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</si>
  <si>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</si>
  <si>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</si>
  <si>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</si>
  <si>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</si>
  <si>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</si>
  <si>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</si>
  <si>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</si>
  <si>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</si>
  <si>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</si>
  <si>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</si>
  <si>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</si>
  <si>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</si>
  <si>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</si>
  <si>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</si>
  <si>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</si>
  <si>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</si>
  <si>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</si>
  <si>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</si>
  <si>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</si>
  <si>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</si>
  <si>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</si>
  <si>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</si>
  <si>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</si>
  <si>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</si>
  <si>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</si>
  <si>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</si>
  <si>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</si>
  <si>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</si>
  <si>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</si>
  <si>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</si>
  <si>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</si>
  <si>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</si>
  <si>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</si>
  <si>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</si>
  <si>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</si>
  <si>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</si>
  <si>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</si>
  <si>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</si>
  <si>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</si>
  <si>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</si>
  <si>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</si>
  <si>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</si>
  <si>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</si>
  <si>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</si>
  <si>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</si>
  <si>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</si>
  <si>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</si>
  <si>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</si>
  <si>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</si>
  <si>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</si>
  <si>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</si>
  <si>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</si>
  <si>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</si>
  <si>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</si>
  <si>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</si>
  <si>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</si>
  <si>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</si>
  <si>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</si>
  <si>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</si>
  <si>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</si>
  <si>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</si>
  <si>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</si>
  <si>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</si>
  <si>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</si>
  <si>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</si>
  <si>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</si>
  <si>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</si>
  <si>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</si>
  <si>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</si>
  <si>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</si>
  <si>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</si>
  <si>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</si>
  <si>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</si>
  <si>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</si>
  <si>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</si>
  <si>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</si>
  <si>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</si>
  <si>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</si>
  <si>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</si>
  <si>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</si>
  <si>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</si>
  <si>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</si>
  <si>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</si>
  <si>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</si>
  <si>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</si>
  <si>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</si>
  <si>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</si>
  <si>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</si>
  <si>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</si>
  <si>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</si>
  <si>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</si>
  <si>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</si>
  <si>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</si>
  <si>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</si>
  <si>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</si>
  <si>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</si>
  <si>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</si>
  <si>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</si>
  <si>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</si>
  <si>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</si>
  <si>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</si>
  <si>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</si>
  <si>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</si>
  <si>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</si>
  <si>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</si>
  <si>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</si>
  <si>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</si>
  <si>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</si>
  <si>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</si>
  <si>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</si>
  <si>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</si>
  <si>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</si>
  <si>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</si>
  <si>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</si>
  <si>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</si>
  <si>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</si>
  <si>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</si>
  <si>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</si>
  <si>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</si>
  <si>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</si>
  <si>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</si>
  <si>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</si>
  <si>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</si>
  <si>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</si>
  <si>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</si>
  <si>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</si>
  <si>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</si>
  <si>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</si>
  <si>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</si>
  <si>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</si>
  <si>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</si>
  <si>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</si>
  <si>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</si>
  <si>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</si>
  <si>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</si>
  <si>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</si>
  <si>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</si>
  <si>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</si>
  <si>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</si>
  <si>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</si>
  <si>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</si>
  <si>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</si>
  <si>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</si>
  <si>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</si>
  <si>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</si>
  <si>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</si>
  <si>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</si>
  <si>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</si>
  <si>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</si>
  <si>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</si>
  <si>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</si>
  <si>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</si>
  <si>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</si>
  <si>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</si>
  <si>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</si>
  <si>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</si>
  <si>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</si>
  <si>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</si>
  <si>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</si>
  <si>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</si>
  <si>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</si>
  <si>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</si>
  <si>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</si>
  <si>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</si>
  <si>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</si>
  <si>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</si>
  <si>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</si>
  <si>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</si>
  <si>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</si>
  <si>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</si>
  <si>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</si>
  <si>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</si>
  <si>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</si>
  <si>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</si>
  <si>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</si>
  <si>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</si>
  <si>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</si>
  <si>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</si>
  <si>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</si>
  <si>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</si>
  <si>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</si>
  <si>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</si>
  <si>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</si>
  <si>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</si>
  <si>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</si>
  <si>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</si>
  <si>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</si>
  <si>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</si>
  <si>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</si>
  <si>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</si>
  <si>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</si>
  <si>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</si>
  <si>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</si>
  <si>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</si>
  <si>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</si>
  <si>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</si>
  <si>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</si>
  <si>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</si>
  <si>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</si>
  <si>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</si>
  <si>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</si>
  <si>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</si>
  <si>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</si>
  <si>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</si>
  <si>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</si>
  <si>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</si>
  <si>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</si>
  <si>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</si>
  <si>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</si>
  <si>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</si>
  <si>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</si>
  <si>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</si>
  <si>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</si>
  <si>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</si>
  <si>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</si>
  <si>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</si>
  <si>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</si>
  <si>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</si>
  <si>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</si>
  <si>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</si>
  <si>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</si>
  <si>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</si>
  <si>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</si>
  <si>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</si>
  <si>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</si>
  <si>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</si>
  <si>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</si>
  <si>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</si>
  <si>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</si>
  <si>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</si>
  <si>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</si>
  <si>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</si>
  <si>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</si>
  <si>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</si>
  <si>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</si>
  <si>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</si>
  <si>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</si>
  <si>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</si>
  <si>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</si>
  <si>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</si>
  <si>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</si>
  <si>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</si>
  <si>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</si>
  <si>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</si>
  <si>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</si>
  <si>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</si>
  <si>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</si>
  <si>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</si>
  <si>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</si>
  <si>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</si>
  <si>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</si>
  <si>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</si>
  <si>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</si>
  <si>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</si>
  <si>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</si>
  <si>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</si>
  <si>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</si>
  <si>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</si>
  <si>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</si>
  <si>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</si>
  <si>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</si>
  <si>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</si>
  <si>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</si>
  <si>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</si>
  <si>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</si>
  <si>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</si>
  <si>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</si>
  <si>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</si>
  <si>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</si>
  <si>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</si>
  <si>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</si>
  <si>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</si>
  <si>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</si>
  <si>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</si>
  <si>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</si>
  <si>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</si>
  <si>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</si>
  <si>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</si>
  <si>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</si>
  <si>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</si>
  <si>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</si>
  <si>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</si>
  <si>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</si>
  <si>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</si>
  <si>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</si>
  <si>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</si>
  <si>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</si>
  <si>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</si>
  <si>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</si>
  <si>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</si>
  <si>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</si>
  <si>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</si>
  <si>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</si>
  <si>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</si>
  <si>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</si>
  <si>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</si>
  <si>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</si>
  <si>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</si>
  <si>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</si>
  <si>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</si>
  <si>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</si>
  <si>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</si>
  <si>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</si>
  <si>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</si>
  <si>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</si>
  <si>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</si>
  <si>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</si>
  <si>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</si>
  <si>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</si>
  <si>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</si>
  <si>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</si>
  <si>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</si>
  <si>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</si>
  <si>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</si>
  <si>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</si>
  <si>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</si>
  <si>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</si>
  <si>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</si>
  <si>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</si>
  <si>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</si>
  <si>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</si>
  <si>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</si>
  <si>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</si>
  <si>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</si>
  <si>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</si>
  <si>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</si>
  <si>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</si>
  <si>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</si>
  <si>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</si>
  <si>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</si>
  <si>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</si>
  <si>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</si>
  <si>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</si>
  <si>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</si>
  <si>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</si>
  <si>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</si>
  <si>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</si>
  <si>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</si>
  <si>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</si>
  <si>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</si>
  <si>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</si>
  <si>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</si>
  <si>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</si>
  <si>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</si>
  <si>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</si>
  <si>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</si>
  <si>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</si>
  <si>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</si>
  <si>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</si>
  <si>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</si>
  <si>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</si>
  <si>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</si>
  <si>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</si>
  <si>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</si>
  <si>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</si>
  <si>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</si>
  <si>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</si>
  <si>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</si>
  <si>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</si>
  <si>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</si>
  <si>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</si>
  <si>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</si>
  <si>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</si>
  <si>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</si>
  <si>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</si>
  <si>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</si>
  <si>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</si>
  <si>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</si>
  <si>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</si>
  <si>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</si>
  <si>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</si>
  <si>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</si>
  <si>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</si>
  <si>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</si>
  <si>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</si>
  <si>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</si>
  <si>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</si>
  <si>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</si>
  <si>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</si>
  <si>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</si>
  <si>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</si>
  <si>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</si>
  <si>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</si>
  <si>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</si>
  <si>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</si>
  <si>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</si>
  <si>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</si>
  <si>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</si>
  <si>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</si>
  <si>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</si>
  <si>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</si>
  <si>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</si>
  <si>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</si>
  <si>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</si>
  <si>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</si>
  <si>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</si>
  <si>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</si>
  <si>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</si>
  <si>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</si>
  <si>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</si>
  <si>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</si>
  <si>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</si>
  <si>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</si>
  <si>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</si>
  <si>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</si>
  <si>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</si>
  <si>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</si>
  <si>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</si>
  <si>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</si>
  <si>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</si>
  <si>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</si>
  <si>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</si>
  <si>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</si>
  <si>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</si>
  <si>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</si>
  <si>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</si>
  <si>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</si>
  <si>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</si>
  <si>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</si>
  <si>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</si>
  <si>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</si>
  <si>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</si>
  <si>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</si>
  <si>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</si>
  <si>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</si>
  <si>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</si>
  <si>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</si>
  <si>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</si>
  <si>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</si>
  <si>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</si>
  <si>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</si>
  <si>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</si>
  <si>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</si>
  <si>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</si>
  <si>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</si>
  <si>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</si>
  <si>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</si>
  <si>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</si>
  <si>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</si>
  <si>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</si>
  <si>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</si>
  <si>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</si>
  <si>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</si>
  <si>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</si>
  <si>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</si>
  <si>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</si>
  <si>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</si>
  <si>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</si>
  <si>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</si>
  <si>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</si>
  <si>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</si>
  <si>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</si>
  <si>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</si>
  <si>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</si>
  <si>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</si>
  <si>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</si>
  <si>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</si>
  <si>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</si>
  <si>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</si>
  <si>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</si>
  <si>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</si>
  <si>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</si>
  <si>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</si>
  <si>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</si>
  <si>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</si>
  <si>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</si>
  <si>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</si>
  <si>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</si>
  <si>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</si>
  <si>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</si>
  <si>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</si>
  <si>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</si>
  <si>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</si>
  <si>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</si>
  <si>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</si>
  <si>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</si>
  <si>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</si>
  <si>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</si>
  <si>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</si>
  <si>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</si>
  <si>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</si>
  <si>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</si>
  <si>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</si>
  <si>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</si>
  <si>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</si>
  <si>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</si>
  <si>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</si>
  <si>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</si>
  <si>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</si>
  <si>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</si>
  <si>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</si>
  <si>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</si>
  <si>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</si>
  <si>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</si>
  <si>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</si>
  <si>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</si>
  <si>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</si>
  <si>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</si>
  <si>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</si>
  <si>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</si>
  <si>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</si>
  <si>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</si>
  <si>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</si>
  <si>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</si>
  <si>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</si>
  <si>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</si>
  <si>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</si>
  <si>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</si>
  <si>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</si>
  <si>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</si>
  <si>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</si>
  <si>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</si>
  <si>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</si>
  <si>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</si>
  <si>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</si>
  <si>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</si>
  <si>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</si>
  <si>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</si>
  <si>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</si>
  <si>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</si>
  <si>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</si>
  <si>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</si>
  <si>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</si>
  <si>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</si>
  <si>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</si>
  <si>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</si>
  <si>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</si>
  <si>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</si>
  <si>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</si>
  <si>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</si>
  <si>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</si>
  <si>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</si>
  <si>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</si>
  <si>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</si>
  <si>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</si>
  <si>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</si>
  <si>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</si>
  <si>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</si>
  <si>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</si>
  <si>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</si>
  <si>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</si>
  <si>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</si>
  <si>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</si>
  <si>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</si>
  <si>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</si>
  <si>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</si>
  <si>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</si>
  <si>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</si>
  <si>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</si>
  <si>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</si>
  <si>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</si>
  <si>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</si>
  <si>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</si>
  <si>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</si>
  <si>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</si>
  <si>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</si>
  <si>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</si>
  <si>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</si>
  <si>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</si>
  <si>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</si>
  <si>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</si>
  <si>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</si>
  <si>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</si>
  <si>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</si>
  <si>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</si>
  <si>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</si>
  <si>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</si>
  <si>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</si>
  <si>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</si>
  <si>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</si>
  <si>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</si>
  <si>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</si>
  <si>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</si>
  <si>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</si>
  <si>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</si>
  <si>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</si>
  <si>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</si>
  <si>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</si>
  <si>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</si>
  <si>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</si>
  <si>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</si>
  <si>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</si>
  <si>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</si>
  <si>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</si>
  <si>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</si>
  <si>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</si>
  <si>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</si>
  <si>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</si>
  <si>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</si>
  <si>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</si>
  <si>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</si>
  <si>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</si>
  <si>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</si>
  <si>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</si>
  <si>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</si>
  <si>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</si>
  <si>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</si>
  <si>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</si>
  <si>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</si>
  <si>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</si>
  <si>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</si>
  <si>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</si>
  <si>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</si>
  <si>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</si>
  <si>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</si>
  <si>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</si>
  <si>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</si>
  <si>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</si>
  <si>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</si>
  <si>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</si>
  <si>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</si>
  <si>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</si>
  <si>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</si>
  <si>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</si>
  <si>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</si>
  <si>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</si>
  <si>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</si>
  <si>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</si>
  <si>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</si>
  <si>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</si>
  <si>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</si>
  <si>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</si>
  <si>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</si>
  <si>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</si>
  <si>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</si>
  <si>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</si>
  <si>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</si>
  <si>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</si>
  <si>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</si>
  <si>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</si>
  <si>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</si>
  <si>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</si>
  <si>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</si>
  <si>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</si>
  <si>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</si>
  <si>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</si>
  <si>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</si>
  <si>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</si>
  <si>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</si>
  <si>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</si>
  <si>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</si>
  <si>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</si>
  <si>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</si>
  <si>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</si>
  <si>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</si>
  <si>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</si>
  <si>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</si>
  <si>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</si>
  <si>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</si>
  <si>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</si>
  <si>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</si>
  <si>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</si>
  <si>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</si>
  <si>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</si>
  <si>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</si>
  <si>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</si>
  <si>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</si>
  <si>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</si>
  <si>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</si>
  <si>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</si>
  <si>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</si>
  <si>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</si>
  <si>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</si>
  <si>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</si>
  <si>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</si>
  <si>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</si>
  <si>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</si>
  <si>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</si>
  <si>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</si>
  <si>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</si>
  <si>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</si>
  <si>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</si>
  <si>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</si>
  <si>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</si>
  <si>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</si>
  <si>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</si>
  <si>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</si>
  <si>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</si>
  <si>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</si>
  <si>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</si>
  <si>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</si>
  <si>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</si>
  <si>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</si>
  <si>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</si>
  <si>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</si>
  <si>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</si>
  <si>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</si>
  <si>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</si>
  <si>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</si>
  <si>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</si>
  <si>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</si>
  <si>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</si>
  <si>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</si>
  <si>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</si>
  <si>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</si>
  <si>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</si>
  <si>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</si>
  <si>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</si>
  <si>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</si>
  <si>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</si>
  <si>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</si>
  <si>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</si>
  <si>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</si>
  <si>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</si>
  <si>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</si>
  <si>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</si>
  <si>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</si>
  <si>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</si>
  <si>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</si>
  <si>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</si>
  <si>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</si>
  <si>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</si>
  <si>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</si>
  <si>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</si>
  <si>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</si>
  <si>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</si>
  <si>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</si>
  <si>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</si>
  <si>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</si>
  <si>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</si>
  <si>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</si>
  <si>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</si>
  <si>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</si>
  <si>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</si>
  <si>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</si>
  <si>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</si>
  <si>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</si>
  <si>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</si>
  <si>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</si>
  <si>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</si>
  <si>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</si>
  <si>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</si>
  <si>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</si>
  <si>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</si>
  <si>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</si>
  <si>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</si>
  <si>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</si>
  <si>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</si>
  <si>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</si>
  <si>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</si>
  <si>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</si>
  <si>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</si>
  <si>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</si>
  <si>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</si>
  <si>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</si>
  <si>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</si>
  <si>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</si>
  <si>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</si>
  <si>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</si>
  <si>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</si>
  <si>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</si>
  <si>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</si>
  <si>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</si>
  <si>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</si>
  <si>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</si>
  <si>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</si>
  <si>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</si>
  <si>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</si>
  <si>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</si>
  <si>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</si>
  <si>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</si>
  <si>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</si>
  <si>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</si>
  <si>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</si>
  <si>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</si>
  <si>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</si>
  <si>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</si>
  <si>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</si>
  <si>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</si>
  <si>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</si>
  <si>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</si>
  <si>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</si>
  <si>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</si>
  <si>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</si>
  <si>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</si>
  <si>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</si>
  <si>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</si>
  <si>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</si>
  <si>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</si>
  <si>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</si>
  <si>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</si>
  <si>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</si>
  <si>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</si>
  <si>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</si>
  <si>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</si>
  <si>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</si>
  <si>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</si>
  <si>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</si>
  <si>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</si>
  <si>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</si>
  <si>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</si>
  <si>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</si>
  <si>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</si>
  <si>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</si>
  <si>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</si>
  <si>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</si>
  <si>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</si>
  <si>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</si>
  <si>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</si>
  <si>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</si>
  <si>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</si>
  <si>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</si>
  <si>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</si>
  <si>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</si>
  <si>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</si>
  <si>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</si>
  <si>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</si>
  <si>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</si>
  <si>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</si>
  <si>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</si>
  <si>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</si>
  <si>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</si>
  <si>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</si>
  <si>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</si>
  <si>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</si>
  <si>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</si>
  <si>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</si>
  <si>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</si>
  <si>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</si>
  <si>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</si>
  <si>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</si>
  <si>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</si>
  <si>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</si>
  <si>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</si>
  <si>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</si>
  <si>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</si>
  <si>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</si>
  <si>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</si>
  <si>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</si>
  <si>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</si>
  <si>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</si>
  <si>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</si>
  <si>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</si>
  <si>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</si>
  <si>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</si>
  <si>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</si>
  <si>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</si>
  <si>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</si>
  <si>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</si>
  <si>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</si>
  <si>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</si>
  <si>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</si>
  <si>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</si>
  <si>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</si>
  <si>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</si>
  <si>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</si>
  <si>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</si>
  <si>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</si>
  <si>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</si>
  <si>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</si>
  <si>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</si>
  <si>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</si>
  <si>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</si>
  <si>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</si>
  <si>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</si>
  <si>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</si>
  <si>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</si>
  <si>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</si>
  <si>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</si>
  <si>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</si>
  <si>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</si>
  <si>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</si>
  <si>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</si>
  <si>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</si>
  <si>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</si>
  <si>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</si>
  <si>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</si>
  <si>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</si>
  <si>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</si>
  <si>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</si>
  <si>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</si>
  <si>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</si>
  <si>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</si>
  <si>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</si>
  <si>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</si>
  <si>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</si>
  <si>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</si>
  <si>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</si>
  <si>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</si>
  <si>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</si>
  <si>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</si>
  <si>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</si>
  <si>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</si>
  <si>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</si>
  <si>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</si>
  <si>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</si>
  <si>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</si>
  <si>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</si>
  <si>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</si>
  <si>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</si>
  <si>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</si>
  <si>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</si>
  <si>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</si>
  <si>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</si>
  <si>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</si>
  <si>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</si>
  <si>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</si>
  <si>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</si>
  <si>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</si>
  <si>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</si>
  <si>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</si>
  <si>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</si>
  <si>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</si>
  <si>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</si>
  <si>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</si>
  <si>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</si>
  <si>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</si>
  <si>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</si>
  <si>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</si>
  <si>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</si>
  <si>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</si>
  <si>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</si>
  <si>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</si>
  <si>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</si>
  <si>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</si>
  <si>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</si>
  <si>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</si>
  <si>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</si>
  <si>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</si>
  <si>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</si>
  <si>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</si>
  <si>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</si>
  <si>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</si>
  <si>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</si>
  <si>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</si>
  <si>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</si>
  <si>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</si>
  <si>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</si>
  <si>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</si>
  <si>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</si>
  <si>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</si>
  <si>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</si>
  <si>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</si>
  <si>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</si>
  <si>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</si>
  <si>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</si>
  <si>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</si>
  <si>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</si>
  <si>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</si>
  <si>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</si>
  <si>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</si>
  <si>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</si>
  <si>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</si>
  <si>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</si>
  <si>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</si>
  <si>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</si>
  <si>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</si>
  <si>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</si>
  <si>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</si>
  <si>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</si>
  <si>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</si>
  <si>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</si>
  <si>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</si>
  <si>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</si>
  <si>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</si>
  <si>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</si>
  <si>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</si>
  <si>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</si>
  <si>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</si>
  <si>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</si>
  <si>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</si>
  <si>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</si>
  <si>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</si>
  <si>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</si>
  <si>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</si>
  <si>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</si>
  <si>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</si>
  <si>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</si>
  <si>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</si>
  <si>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</si>
  <si>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</si>
  <si>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</si>
  <si>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</si>
  <si>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</si>
  <si>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</si>
  <si>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</si>
  <si>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</si>
  <si>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</si>
  <si>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</si>
  <si>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</si>
  <si>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</si>
  <si>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</si>
  <si>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</si>
  <si>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</si>
  <si>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</si>
  <si>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</si>
  <si>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</si>
  <si>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</si>
  <si>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</si>
  <si>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</si>
  <si>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</si>
  <si>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</si>
  <si>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</si>
  <si>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</si>
  <si>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</si>
  <si>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</si>
  <si>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</si>
  <si>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</si>
  <si>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</si>
  <si>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</si>
  <si>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</si>
  <si>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</si>
  <si>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</si>
  <si>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</si>
  <si>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</si>
  <si>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</si>
  <si>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</si>
  <si>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</si>
  <si>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</si>
  <si>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</si>
  <si>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</si>
  <si>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</si>
  <si>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</si>
  <si>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</si>
  <si>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</si>
  <si>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</si>
  <si>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</si>
  <si>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</si>
  <si>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</si>
  <si>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</si>
  <si>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</si>
  <si>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</si>
  <si>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</si>
  <si>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</si>
  <si>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</si>
  <si>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</si>
  <si>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</si>
  <si>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</si>
  <si>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</si>
  <si>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</si>
  <si>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</si>
  <si>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</si>
  <si>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</si>
  <si>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</si>
  <si>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</si>
  <si>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</si>
  <si>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</si>
  <si>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</si>
  <si>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</si>
  <si>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</si>
  <si>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</si>
  <si>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</si>
  <si>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</si>
  <si>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</si>
  <si>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</si>
  <si>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</si>
  <si>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</si>
  <si>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</si>
  <si>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</si>
  <si>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</si>
  <si>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</si>
  <si>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</si>
  <si>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</si>
  <si>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</si>
  <si>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</si>
  <si>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</si>
  <si>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</si>
  <si>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</si>
  <si>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</si>
  <si>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</si>
  <si>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</si>
  <si>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</si>
  <si>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</si>
  <si>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</si>
  <si>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</si>
  <si>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</si>
  <si>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</si>
  <si>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</si>
  <si>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</si>
  <si>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</si>
  <si>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</si>
  <si>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</si>
  <si>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</si>
  <si>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</si>
  <si>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</si>
  <si>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</si>
  <si>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</si>
  <si>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</si>
  <si>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</si>
  <si>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</si>
  <si>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</si>
  <si>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</si>
  <si>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</si>
  <si>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</si>
  <si>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</si>
  <si>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</si>
  <si>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</si>
  <si>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</si>
  <si>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</si>
  <si>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</si>
  <si>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</si>
  <si>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</si>
  <si>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</si>
  <si>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</si>
  <si>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</si>
  <si>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</si>
  <si>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</si>
  <si>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</si>
  <si>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</si>
  <si>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</si>
  <si>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</si>
  <si>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</si>
  <si>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</si>
  <si>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</si>
  <si>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</si>
  <si>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</si>
  <si>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</si>
  <si>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</si>
  <si>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</si>
  <si>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</si>
  <si>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</si>
  <si>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</si>
  <si>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</si>
  <si>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</si>
  <si>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</si>
  <si>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</si>
  <si>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</si>
  <si>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</si>
  <si>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</si>
  <si>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</si>
  <si>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</si>
  <si>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</si>
  <si>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</si>
  <si>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</si>
  <si>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</si>
  <si>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</si>
  <si>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</si>
  <si>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</si>
  <si>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</si>
  <si>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</si>
  <si>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</si>
  <si>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</si>
  <si>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</si>
  <si>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</si>
  <si>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</si>
  <si>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</si>
  <si>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</si>
  <si>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</si>
  <si>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</si>
  <si>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</si>
  <si>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</si>
  <si>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</si>
  <si>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</si>
  <si>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</si>
  <si>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</si>
  <si>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</si>
  <si>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</si>
  <si>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</si>
  <si>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</si>
  <si>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</si>
  <si>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</si>
  <si>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</si>
  <si>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</si>
  <si>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</si>
  <si>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</si>
  <si>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</si>
  <si>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</si>
  <si>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</si>
  <si>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</si>
  <si>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</si>
  <si>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</si>
  <si>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</si>
  <si>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</si>
  <si>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</si>
  <si>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</si>
  <si>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</si>
  <si>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</si>
  <si>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</si>
  <si>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</si>
  <si>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</si>
  <si>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</si>
  <si>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</si>
  <si>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</si>
  <si>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</si>
  <si>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</si>
  <si>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</si>
  <si>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</si>
  <si>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</si>
  <si>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</si>
  <si>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</si>
  <si>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</si>
  <si>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</si>
  <si>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</si>
  <si>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</si>
  <si>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</si>
  <si>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</si>
  <si>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</si>
  <si>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</si>
  <si>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</si>
  <si>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</si>
  <si>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</si>
  <si>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</si>
  <si>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</si>
  <si>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</si>
  <si>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</si>
  <si>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</si>
  <si>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</si>
  <si>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</si>
  <si>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</si>
  <si>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</si>
  <si>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</si>
  <si>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</si>
  <si>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</si>
  <si>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</si>
  <si>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</si>
  <si>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</si>
  <si>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</si>
  <si>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</si>
  <si>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</si>
  <si>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</si>
  <si>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</si>
  <si>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</si>
  <si>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</si>
  <si>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</si>
  <si>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</si>
  <si>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</si>
  <si>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</si>
  <si>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</si>
  <si>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</si>
  <si>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</si>
  <si>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</si>
  <si>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</si>
  <si>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</si>
  <si>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</si>
  <si>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</si>
  <si>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</si>
  <si>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</si>
  <si>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</si>
  <si>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</si>
  <si>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</si>
  <si>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</si>
  <si>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</si>
  <si>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</si>
  <si>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</si>
  <si>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</si>
  <si>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</si>
  <si>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</si>
  <si>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</si>
  <si>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</si>
  <si>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</si>
  <si>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</si>
  <si>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</si>
  <si>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</si>
  <si>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</si>
  <si>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</si>
  <si>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</si>
  <si>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</si>
  <si>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</si>
  <si>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</si>
  <si>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</si>
  <si>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</si>
  <si>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</si>
  <si>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</si>
  <si>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</si>
  <si>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</si>
  <si>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</si>
  <si>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</si>
  <si>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</si>
  <si>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</si>
  <si>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</si>
  <si>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</si>
  <si>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</si>
  <si>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</si>
  <si>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</si>
  <si>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</si>
  <si>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</si>
  <si>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</si>
  <si>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</si>
  <si>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</si>
  <si>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</si>
  <si>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</si>
  <si>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</si>
  <si>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</si>
  <si>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</si>
  <si>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</si>
  <si>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</si>
  <si>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</si>
  <si>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</si>
  <si>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</si>
  <si>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</si>
  <si>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</si>
  <si>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</si>
  <si>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</si>
  <si>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</si>
  <si>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</si>
  <si>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</si>
  <si>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</si>
  <si>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</si>
  <si>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</si>
  <si>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</si>
  <si>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</si>
  <si>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</si>
  <si>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</si>
  <si>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</si>
  <si>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</si>
  <si>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</si>
  <si>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</si>
  <si>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</si>
  <si>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</si>
  <si>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</si>
  <si>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</si>
  <si>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</si>
  <si>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</si>
  <si>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</si>
  <si>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</si>
  <si>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</si>
  <si>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</si>
  <si>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</si>
  <si>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</si>
  <si>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</si>
  <si>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</si>
  <si>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</si>
  <si>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</si>
  <si>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</si>
  <si>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</si>
  <si>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</si>
  <si>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</si>
  <si>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</si>
  <si>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</si>
  <si>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</si>
  <si>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</si>
  <si>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</si>
  <si>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</si>
  <si>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</si>
  <si>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</si>
  <si>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</si>
  <si>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</si>
  <si>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</si>
  <si>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</si>
  <si>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</si>
  <si>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</si>
  <si>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</si>
  <si>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</si>
  <si>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</si>
  <si>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</si>
  <si>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</si>
  <si>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</si>
  <si>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</si>
  <si>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</si>
  <si>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</si>
  <si>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</si>
  <si>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</si>
  <si>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</si>
  <si>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</si>
  <si>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</si>
  <si>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</si>
  <si>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</si>
  <si>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</si>
  <si>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</si>
  <si>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</si>
  <si>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</si>
  <si>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</si>
  <si>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</si>
  <si>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</si>
  <si>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</si>
  <si>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</si>
  <si>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</si>
  <si>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</si>
  <si>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</si>
  <si>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</si>
  <si>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</si>
  <si>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</si>
  <si>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</si>
  <si>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</si>
  <si>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</si>
  <si>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</si>
  <si>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</si>
  <si>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</si>
  <si>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</si>
  <si>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</si>
  <si>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</si>
  <si>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</si>
  <si>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</si>
  <si>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</si>
  <si>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</si>
  <si>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</si>
  <si>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</si>
  <si>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</si>
  <si>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</si>
  <si>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</si>
  <si>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</si>
  <si>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</si>
  <si>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</si>
  <si>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</si>
  <si>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</si>
  <si>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</si>
  <si>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</si>
  <si>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</si>
  <si>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</si>
  <si>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</si>
  <si>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</si>
  <si>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</si>
  <si>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</si>
  <si>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</si>
  <si>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</si>
  <si>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</si>
  <si>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</si>
  <si>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</si>
  <si>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</si>
  <si>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</si>
  <si>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</si>
  <si>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</si>
  <si>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</si>
  <si>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</si>
  <si>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</si>
  <si>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</si>
  <si>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</si>
  <si>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</si>
  <si>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</si>
  <si>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</si>
  <si>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</si>
  <si>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</si>
  <si>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</si>
  <si>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</si>
  <si>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</si>
  <si>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</si>
  <si>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</si>
  <si>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</si>
  <si>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</si>
  <si>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</si>
  <si>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</si>
  <si>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</si>
  <si>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</si>
  <si>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</si>
  <si>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</si>
  <si>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</si>
  <si>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</si>
  <si>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</si>
  <si>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</si>
  <si>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</si>
  <si>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</si>
  <si>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</si>
  <si>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</si>
  <si>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</si>
  <si>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</si>
  <si>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</si>
  <si>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</si>
  <si>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</si>
  <si>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</si>
  <si>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</si>
  <si>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</si>
  <si>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</si>
  <si>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</si>
  <si>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</si>
  <si>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</si>
  <si>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</si>
  <si>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</si>
  <si>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</si>
  <si>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</si>
  <si>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</si>
  <si>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</si>
  <si>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</si>
  <si>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</si>
  <si>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</si>
  <si>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</si>
  <si>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</si>
  <si>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</si>
  <si>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</si>
  <si>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</si>
  <si>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</si>
  <si>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</si>
  <si>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</si>
  <si>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</si>
  <si>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</si>
  <si>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</si>
  <si>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</si>
  <si>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</si>
  <si>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</si>
  <si>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</si>
  <si>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</si>
  <si>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</si>
  <si>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</si>
  <si>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</si>
  <si>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</si>
  <si>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</si>
  <si>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</si>
  <si>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</si>
  <si>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</si>
  <si>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</si>
  <si>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</si>
  <si>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</si>
  <si>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</si>
  <si>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</si>
  <si>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</si>
  <si>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</si>
  <si>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</si>
  <si>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</si>
  <si>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</si>
  <si>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</si>
  <si>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</si>
  <si>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</si>
  <si>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</si>
  <si>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</si>
  <si>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</si>
  <si>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</si>
  <si>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</si>
  <si>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</si>
  <si>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</si>
  <si>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</si>
  <si>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</si>
  <si>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</si>
  <si>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</si>
  <si>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</si>
  <si>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</si>
  <si>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</si>
  <si>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</si>
  <si>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</si>
  <si>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</si>
  <si>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</si>
  <si>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</si>
  <si>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</si>
  <si>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</si>
  <si>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</si>
  <si>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</si>
  <si>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</si>
  <si>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</si>
  <si>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</si>
  <si>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</si>
  <si>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</si>
  <si>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</si>
  <si>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</si>
  <si>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</si>
  <si>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</si>
  <si>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</si>
  <si>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</si>
  <si>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</si>
  <si>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</si>
  <si>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</si>
  <si>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</si>
  <si>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</si>
  <si>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</si>
  <si>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</si>
  <si>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</si>
  <si>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</si>
  <si>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</si>
  <si>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</si>
  <si>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</si>
  <si>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</si>
  <si>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</si>
  <si>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</si>
  <si>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</si>
  <si>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</si>
  <si>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</si>
  <si>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</si>
  <si>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</si>
  <si>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</si>
  <si>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</si>
  <si>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</si>
  <si>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</si>
  <si>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</si>
  <si>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</si>
  <si>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</si>
  <si>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</si>
  <si>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</si>
  <si>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</si>
  <si>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</si>
  <si>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</si>
  <si>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</si>
  <si>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</si>
  <si>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</si>
  <si>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</si>
  <si>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</si>
  <si>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</si>
  <si>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</si>
  <si>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</si>
  <si>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</si>
  <si>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</si>
  <si>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</si>
  <si>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</si>
  <si>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</si>
  <si>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</si>
  <si>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</si>
  <si>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</si>
  <si>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</si>
  <si>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</si>
  <si>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</si>
  <si>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</si>
  <si>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</si>
  <si>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</si>
  <si>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</si>
  <si>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</si>
  <si>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</si>
  <si>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</si>
  <si>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</si>
  <si>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</si>
  <si>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</si>
  <si>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</si>
  <si>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</si>
  <si>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</si>
  <si>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</si>
  <si>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</si>
  <si>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</si>
  <si>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</si>
  <si>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</si>
  <si>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</si>
  <si>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</si>
  <si>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</si>
  <si>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</si>
  <si>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</si>
  <si>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</si>
  <si>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</si>
  <si>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</si>
  <si>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</si>
  <si>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</si>
  <si>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</si>
  <si>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</si>
  <si>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</si>
  <si>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</si>
  <si>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</si>
  <si>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</si>
  <si>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</si>
  <si>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</si>
  <si>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</si>
  <si>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</si>
  <si>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</si>
  <si>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</si>
  <si>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</si>
  <si>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</si>
  <si>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</si>
  <si>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</si>
  <si>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</si>
  <si>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</si>
  <si>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</si>
  <si>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</si>
  <si>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</si>
  <si>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</si>
  <si>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</si>
  <si>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</si>
  <si>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</si>
  <si>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</si>
  <si>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</si>
  <si>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</si>
  <si>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</si>
  <si>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</si>
  <si>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</si>
  <si>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</si>
  <si>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</si>
  <si>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</si>
  <si>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</si>
  <si>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</si>
  <si>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</si>
  <si>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</si>
  <si>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</si>
  <si>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</si>
  <si>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</si>
  <si>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</si>
  <si>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</si>
  <si>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</si>
  <si>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</si>
  <si>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</si>
  <si>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</si>
  <si>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</si>
  <si>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</si>
  <si>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</si>
  <si>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</si>
  <si>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</si>
  <si>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</si>
  <si>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</si>
  <si>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</si>
  <si>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</si>
  <si>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</si>
  <si>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</si>
  <si>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</si>
  <si>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</si>
  <si>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</si>
  <si>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</si>
  <si>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</si>
  <si>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</si>
  <si>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</si>
  <si>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</si>
  <si>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</si>
  <si>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</si>
  <si>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</si>
  <si>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</si>
  <si>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</si>
  <si>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</si>
  <si>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</si>
  <si>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</si>
  <si>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</si>
  <si>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</si>
  <si>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</si>
  <si>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</si>
  <si>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</si>
  <si>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</si>
  <si>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</si>
  <si>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</si>
  <si>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</si>
  <si>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</si>
  <si>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</si>
  <si>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</si>
  <si>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</si>
  <si>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</si>
  <si>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</si>
  <si>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</si>
  <si>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</si>
  <si>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</si>
  <si>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</si>
  <si>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</si>
  <si>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</si>
  <si>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</si>
  <si>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</si>
  <si>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</si>
  <si>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</si>
  <si>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</si>
  <si>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</si>
  <si>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</si>
  <si>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</si>
  <si>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</si>
  <si>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</si>
  <si>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</si>
  <si>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</si>
  <si>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</si>
  <si>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</si>
  <si>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</si>
  <si>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</si>
  <si>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</si>
  <si>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</si>
  <si>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</si>
  <si>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</si>
  <si>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</si>
  <si>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</si>
  <si>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</si>
  <si>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</si>
  <si>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</si>
  <si>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</si>
  <si>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</si>
  <si>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</si>
  <si>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</si>
  <si>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</si>
  <si>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</si>
  <si>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</si>
  <si>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</si>
  <si>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</si>
  <si>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</si>
  <si>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</si>
  <si>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</si>
  <si>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</si>
  <si>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</si>
  <si>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</si>
  <si>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</si>
  <si>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</si>
  <si>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</si>
  <si>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</si>
  <si>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</si>
  <si>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</si>
  <si>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</si>
  <si>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</si>
  <si>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</si>
  <si>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</si>
  <si>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</si>
  <si>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</si>
  <si>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</si>
  <si>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</si>
  <si>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</si>
  <si>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</si>
  <si>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</si>
  <si>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</si>
  <si>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</si>
  <si>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</si>
  <si>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</si>
  <si>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</si>
  <si>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</si>
  <si>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</si>
  <si>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</si>
  <si>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</si>
  <si>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</si>
  <si>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</si>
  <si>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</si>
  <si>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</si>
  <si>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</si>
  <si>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</si>
  <si>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</si>
  <si>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</si>
  <si>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</si>
  <si>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</si>
  <si>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</si>
  <si>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</si>
  <si>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</si>
  <si>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</si>
  <si>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</si>
  <si>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</si>
  <si>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</si>
  <si>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</si>
  <si>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</si>
  <si>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</si>
  <si>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</si>
  <si>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</si>
  <si>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</si>
  <si>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</si>
  <si>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</si>
  <si>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</si>
  <si>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</si>
  <si>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</si>
  <si>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</si>
  <si>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</si>
  <si>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</si>
  <si>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</si>
  <si>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</si>
  <si>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</si>
  <si>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</si>
  <si>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</si>
  <si>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</si>
  <si>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</si>
  <si>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</si>
  <si>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</si>
  <si>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</si>
  <si>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</si>
  <si>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</si>
  <si>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</si>
  <si>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</si>
  <si>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</si>
  <si>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</si>
  <si>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</si>
  <si>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</si>
  <si>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</si>
  <si>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</si>
  <si>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</si>
  <si>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</si>
  <si>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</si>
  <si>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</si>
  <si>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</si>
  <si>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</si>
  <si>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</si>
  <si>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</si>
  <si>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</si>
  <si>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</si>
  <si>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</si>
  <si>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</si>
  <si>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</si>
  <si>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</si>
  <si>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</si>
  <si>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</si>
  <si>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</si>
  <si>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</si>
  <si>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</si>
  <si>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</si>
  <si>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</si>
  <si>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</si>
  <si>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</si>
  <si>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</si>
  <si>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</si>
  <si>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</si>
  <si>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</si>
  <si>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</si>
  <si>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</si>
  <si>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</si>
  <si>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</si>
  <si>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</si>
  <si>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</si>
  <si>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</si>
  <si>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</si>
  <si>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</si>
  <si>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</si>
  <si>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</si>
  <si>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</si>
  <si>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</si>
  <si>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</si>
  <si>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</si>
  <si>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</si>
  <si>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</si>
  <si>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</si>
  <si>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</si>
  <si>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</si>
  <si>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</si>
  <si>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</si>
  <si>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</si>
  <si>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</si>
  <si>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</si>
  <si>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</si>
  <si>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</si>
  <si>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</si>
  <si>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</si>
  <si>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</si>
  <si>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</si>
  <si>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</si>
  <si>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</si>
  <si>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</si>
  <si>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</si>
  <si>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</si>
  <si>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</si>
  <si>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</si>
  <si>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</si>
  <si>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</si>
  <si>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</si>
  <si>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</si>
  <si>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</si>
  <si>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</si>
  <si>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</si>
  <si>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</si>
  <si>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</si>
  <si>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</si>
  <si>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</si>
  <si>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</si>
  <si>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</si>
  <si>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</si>
  <si>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</si>
  <si>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</si>
  <si>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</si>
  <si>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</si>
  <si>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</si>
  <si>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</si>
  <si>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</si>
  <si>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</si>
  <si>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</si>
  <si>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</si>
  <si>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</si>
  <si>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</si>
  <si>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</si>
  <si>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</si>
  <si>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</si>
  <si>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</si>
  <si>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</si>
  <si>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</si>
  <si>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</si>
  <si>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</si>
  <si>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</si>
  <si>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</si>
  <si>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</si>
  <si>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</si>
  <si>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</si>
  <si>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</si>
  <si>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</si>
  <si>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</si>
  <si>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</si>
  <si>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</si>
  <si>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</si>
  <si>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</si>
  <si>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</si>
  <si>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</si>
  <si>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</si>
  <si>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</si>
  <si>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</si>
  <si>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</si>
  <si>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</si>
  <si>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</si>
  <si>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</si>
  <si>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</si>
  <si>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</si>
  <si>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</si>
  <si>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</si>
  <si>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</si>
  <si>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</si>
  <si>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</si>
  <si>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</si>
  <si>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</si>
  <si>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</si>
  <si>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</si>
  <si>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</si>
  <si>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</si>
  <si>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</si>
  <si>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</si>
  <si>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</si>
  <si>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</si>
  <si>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</si>
  <si>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</si>
  <si>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</si>
  <si>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</si>
  <si>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</si>
  <si>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</si>
  <si>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</si>
  <si>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</si>
  <si>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</si>
  <si>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</si>
  <si>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</si>
  <si>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</si>
  <si>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</si>
  <si>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</si>
  <si>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</si>
  <si>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</si>
  <si>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</si>
  <si>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</si>
  <si>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</si>
  <si>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</si>
  <si>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</si>
  <si>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</si>
  <si>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</si>
  <si>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</si>
  <si>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</si>
  <si>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</si>
  <si>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</si>
  <si>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</si>
  <si>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</si>
  <si>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</si>
  <si>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</si>
  <si>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</si>
  <si>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</si>
  <si>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</si>
  <si>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</si>
  <si>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</si>
  <si>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</si>
  <si>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</si>
  <si>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</si>
  <si>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</si>
  <si>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</si>
  <si>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</si>
  <si>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</si>
  <si>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</si>
  <si>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</si>
  <si>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</si>
  <si>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</si>
  <si>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</si>
  <si>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</si>
  <si>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</si>
  <si>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</si>
  <si>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</si>
  <si>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</si>
  <si>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</si>
  <si>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</si>
  <si>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</si>
  <si>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</si>
  <si>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</si>
  <si>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</si>
  <si>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</si>
  <si>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</si>
  <si>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</si>
  <si>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</si>
  <si>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</si>
  <si>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</si>
  <si>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</si>
  <si>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</si>
  <si>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</si>
  <si>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</si>
  <si>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</si>
  <si>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</si>
  <si>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</si>
  <si>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</si>
  <si>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</si>
  <si>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</si>
  <si>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</si>
  <si>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</si>
  <si>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</si>
  <si>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</si>
  <si>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</si>
  <si>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</si>
  <si>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</si>
  <si>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</si>
  <si>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</si>
  <si>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</si>
  <si>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</si>
  <si>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</si>
  <si>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</si>
  <si>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</si>
  <si>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</si>
  <si>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</si>
  <si>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</si>
  <si>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</si>
  <si>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</si>
  <si>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</si>
  <si>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</si>
  <si>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</si>
  <si>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</si>
  <si>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</si>
  <si>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</si>
  <si>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</si>
  <si>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</si>
  <si>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</si>
  <si>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</si>
  <si>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</si>
  <si>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</si>
  <si>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</si>
  <si>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</si>
  <si>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</si>
  <si>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</si>
  <si>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</si>
  <si>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</si>
  <si>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</si>
  <si>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</si>
  <si>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</si>
  <si>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</si>
  <si>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</si>
  <si>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</si>
  <si>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</si>
  <si>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</si>
  <si>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</si>
  <si>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</si>
  <si>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</si>
  <si>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</si>
  <si>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</si>
  <si>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</si>
  <si>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</si>
  <si>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</si>
  <si>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</si>
  <si>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</si>
  <si>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</si>
  <si>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</si>
  <si>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</si>
  <si>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</si>
  <si>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</si>
  <si>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</si>
  <si>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</si>
  <si>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</si>
  <si>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</si>
  <si>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</si>
  <si>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</si>
  <si>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</si>
  <si>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</si>
  <si>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</si>
  <si>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</si>
  <si>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</si>
  <si>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</si>
  <si>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</si>
  <si>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</si>
  <si>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</si>
  <si>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</si>
  <si>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</si>
  <si>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</si>
  <si>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</si>
  <si>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</si>
  <si>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</si>
  <si>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</si>
  <si>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</si>
  <si>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</si>
  <si>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</si>
  <si>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</si>
  <si>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</si>
  <si>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</si>
  <si>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</si>
  <si>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</si>
  <si>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</si>
  <si>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</si>
  <si>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</si>
  <si>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</si>
  <si>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</si>
  <si>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</si>
  <si>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</si>
  <si>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</si>
  <si>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</si>
  <si>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</si>
  <si>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</si>
  <si>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</si>
  <si>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</si>
  <si>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</si>
  <si>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</si>
  <si>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</si>
  <si>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</si>
  <si>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</si>
  <si>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</si>
  <si>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</si>
  <si>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</si>
  <si>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</si>
  <si>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</si>
  <si>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</si>
  <si>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</si>
  <si>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</si>
  <si>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</si>
  <si>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</si>
  <si>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</si>
  <si>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</si>
  <si>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</si>
  <si>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</si>
  <si>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</si>
  <si>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</si>
  <si>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</si>
  <si>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</si>
  <si>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</si>
  <si>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</si>
  <si>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</si>
  <si>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</si>
  <si>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</si>
  <si>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</si>
  <si>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</si>
  <si>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</si>
  <si>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</si>
  <si>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</si>
  <si>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</si>
  <si>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</si>
  <si>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</si>
  <si>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</si>
  <si>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</si>
  <si>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</si>
  <si>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</si>
  <si>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</si>
  <si>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</si>
  <si>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</si>
  <si>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</si>
  <si>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</si>
  <si>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</si>
  <si>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</si>
  <si>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</si>
  <si>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</si>
  <si>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</si>
  <si>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</si>
  <si>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</si>
  <si>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</si>
  <si>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</si>
  <si>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</si>
  <si>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</si>
  <si>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</si>
  <si>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</si>
  <si>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</si>
  <si>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</si>
  <si>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</si>
  <si>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</si>
  <si>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</si>
  <si>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</si>
  <si>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</si>
  <si>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</si>
  <si>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</si>
  <si>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</si>
  <si>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</si>
  <si>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</si>
  <si>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</si>
  <si>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</si>
  <si>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</si>
  <si>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</si>
  <si>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</si>
  <si>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</si>
  <si>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</si>
  <si>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</si>
  <si>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</si>
  <si>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</si>
  <si>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</si>
  <si>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</si>
  <si>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</si>
  <si>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</si>
  <si>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</si>
  <si>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</si>
  <si>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</si>
  <si>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</si>
  <si>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</si>
  <si>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</si>
  <si>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</si>
  <si>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</si>
  <si>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</si>
  <si>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</si>
  <si>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</si>
  <si>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</si>
  <si>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</si>
  <si>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</si>
  <si>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</si>
  <si>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</si>
  <si>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</si>
  <si>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</si>
  <si>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</si>
  <si>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</si>
  <si>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</si>
  <si>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</si>
  <si>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</si>
  <si>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</si>
  <si>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</si>
  <si>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</si>
  <si>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</si>
  <si>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</si>
  <si>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</si>
  <si>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</si>
  <si>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</si>
  <si>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</si>
  <si>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</si>
  <si>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</si>
  <si>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</si>
  <si>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</si>
  <si>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</si>
  <si>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</si>
  <si>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</si>
  <si>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</si>
  <si>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</si>
  <si>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</si>
  <si>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</si>
  <si>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</si>
  <si>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</si>
  <si>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</si>
  <si>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</si>
  <si>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</si>
  <si>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</si>
  <si>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</si>
  <si>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</si>
  <si>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</si>
  <si>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</si>
  <si>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</si>
  <si>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</si>
  <si>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</si>
  <si>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</si>
  <si>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</si>
  <si>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</si>
  <si>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</si>
  <si>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</si>
  <si>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</si>
  <si>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</si>
  <si>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</si>
  <si>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</si>
  <si>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</si>
  <si>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</si>
  <si>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</si>
  <si>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</si>
  <si>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</si>
  <si>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</si>
  <si>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</si>
  <si>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</si>
  <si>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</si>
  <si>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</si>
  <si>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</si>
  <si>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</si>
  <si>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</si>
  <si>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</si>
  <si>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</si>
  <si>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</si>
  <si>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</si>
  <si>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</si>
  <si>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</si>
  <si>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</si>
  <si>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</si>
  <si>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</si>
  <si>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</si>
  <si>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</si>
  <si>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</si>
  <si>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</si>
  <si>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</si>
  <si>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</si>
  <si>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</si>
  <si>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</si>
  <si>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</si>
  <si>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</si>
  <si>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</si>
  <si>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</si>
  <si>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</si>
  <si>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</si>
  <si>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</si>
  <si>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</si>
  <si>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</si>
  <si>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</si>
  <si>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</si>
  <si>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</si>
  <si>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</si>
  <si>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</si>
  <si>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</si>
  <si>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</si>
  <si>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</si>
  <si>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</si>
  <si>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</si>
  <si>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</si>
  <si>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</si>
  <si>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</si>
  <si>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</si>
  <si>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</si>
  <si>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</si>
  <si>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</si>
  <si>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</si>
  <si>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</si>
  <si>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</si>
  <si>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</si>
  <si>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</si>
  <si>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</si>
  <si>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</si>
  <si>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</si>
  <si>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</si>
  <si>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</si>
  <si>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</si>
  <si>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</si>
  <si>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</si>
  <si>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</si>
  <si>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</si>
  <si>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</si>
  <si>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</si>
  <si>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</si>
  <si>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</si>
  <si>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</si>
  <si>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</si>
  <si>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</si>
  <si>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</si>
  <si>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</si>
  <si>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</si>
  <si>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</si>
  <si>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</si>
  <si>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</si>
  <si>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</si>
  <si>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</si>
  <si>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</si>
  <si>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</si>
  <si>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</si>
  <si>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</si>
  <si>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</si>
  <si>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</si>
  <si>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</si>
  <si>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</si>
  <si>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</si>
  <si>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</si>
  <si>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</si>
  <si>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</si>
  <si>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</si>
  <si>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</si>
  <si>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</si>
  <si>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</si>
  <si>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</si>
  <si>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</si>
  <si>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</si>
  <si>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</si>
  <si>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</si>
  <si>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</si>
  <si>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</si>
  <si>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</si>
  <si>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</si>
  <si>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</si>
  <si>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</si>
  <si>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</si>
  <si>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</si>
  <si>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</si>
  <si>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</si>
  <si>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</si>
  <si>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</si>
  <si>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</si>
  <si>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</si>
  <si>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</si>
  <si>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</si>
  <si>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</si>
  <si>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</si>
  <si>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</si>
  <si>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</si>
  <si>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</si>
  <si>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</si>
  <si>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</si>
  <si>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</si>
  <si>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</si>
  <si>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</si>
  <si>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</si>
  <si>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</si>
  <si>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</si>
  <si>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</si>
  <si>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</si>
  <si>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</si>
  <si>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</si>
  <si>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</si>
  <si>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</si>
  <si>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</si>
  <si>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</si>
  <si>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</si>
  <si>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</si>
  <si>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</si>
  <si>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</si>
  <si>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</si>
  <si>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</si>
  <si>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</si>
  <si>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</si>
  <si>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</si>
  <si>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</si>
  <si>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</si>
  <si>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</si>
  <si>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</si>
  <si>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</si>
  <si>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</si>
  <si>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</si>
  <si>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</si>
  <si>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</si>
  <si>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</si>
  <si>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</si>
  <si>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</si>
  <si>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</si>
  <si>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</si>
  <si>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</si>
  <si>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</si>
  <si>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</si>
  <si>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</si>
  <si>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</si>
  <si>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</si>
  <si>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</si>
  <si>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</si>
  <si>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</si>
  <si>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</si>
  <si>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</si>
  <si>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</si>
  <si>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</si>
  <si>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</si>
  <si>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</si>
  <si>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</si>
  <si>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</si>
  <si>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</si>
  <si>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</si>
  <si>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</si>
  <si>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</si>
  <si>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</si>
  <si>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</si>
  <si>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</si>
  <si>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</si>
  <si>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</si>
  <si>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</si>
  <si>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</si>
  <si>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</si>
  <si>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</si>
  <si>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</si>
  <si>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</si>
  <si>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</si>
  <si>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</si>
  <si>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</si>
  <si>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</si>
  <si>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</si>
  <si>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</si>
  <si>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</si>
  <si>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</si>
  <si>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</si>
  <si>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</si>
  <si>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</si>
  <si>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</si>
  <si>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</si>
  <si>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</si>
  <si>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</si>
  <si>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</si>
  <si>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</si>
  <si>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</si>
  <si>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</si>
  <si>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</si>
  <si>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</si>
  <si>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</si>
  <si>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</si>
  <si>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</si>
  <si>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</si>
  <si>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</si>
  <si>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</si>
  <si>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</si>
  <si>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</si>
  <si>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</si>
  <si>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</si>
  <si>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</si>
  <si>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</si>
  <si>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</si>
  <si>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</si>
  <si>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</si>
  <si>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</si>
  <si>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</si>
  <si>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</si>
  <si>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</si>
  <si>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</si>
  <si>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</si>
  <si>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</si>
  <si>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</si>
  <si>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</si>
  <si>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</si>
  <si>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</si>
  <si>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</si>
  <si>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</si>
  <si>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</si>
  <si>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</si>
  <si>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</si>
  <si>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</si>
  <si>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</si>
  <si>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</si>
  <si>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</si>
  <si>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</si>
  <si>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</si>
  <si>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</si>
  <si>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</si>
  <si>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</si>
  <si>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</si>
  <si>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</si>
  <si>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</si>
  <si>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</si>
  <si>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</si>
  <si>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</si>
  <si>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</si>
  <si>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</si>
  <si>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</si>
  <si>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</si>
  <si>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</si>
  <si>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</si>
  <si>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</si>
  <si>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</si>
  <si>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</si>
  <si>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</si>
  <si>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</si>
  <si>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</si>
  <si>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</si>
  <si>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</si>
  <si>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</si>
  <si>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</si>
  <si>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</si>
  <si>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</si>
  <si>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</si>
  <si>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</si>
  <si>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</si>
  <si>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</si>
  <si>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</si>
  <si>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</si>
  <si>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</si>
  <si>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</si>
  <si>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</si>
  <si>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</si>
  <si>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</si>
  <si>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</si>
  <si>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</si>
  <si>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</si>
  <si>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</si>
  <si>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</si>
  <si>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</si>
  <si>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</si>
  <si>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</si>
  <si>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</si>
  <si>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</si>
  <si>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</si>
  <si>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</si>
  <si>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</si>
  <si>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</si>
  <si>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</si>
  <si>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</si>
  <si>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</si>
  <si>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</si>
  <si>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</si>
  <si>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</si>
  <si>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</si>
  <si>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</si>
  <si>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</si>
  <si>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</si>
  <si>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</si>
  <si>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</si>
  <si>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</si>
  <si>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</si>
  <si>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</si>
  <si>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</si>
  <si>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</si>
  <si>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</si>
  <si>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</si>
  <si>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</si>
  <si>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</si>
  <si>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</si>
  <si>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</si>
  <si>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</si>
  <si>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</si>
  <si>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</si>
  <si>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</si>
  <si>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</si>
  <si>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</si>
  <si>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</si>
  <si>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</si>
  <si>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</si>
  <si>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</si>
  <si>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</si>
  <si>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</si>
  <si>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</si>
  <si>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</si>
  <si>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</si>
  <si>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</si>
  <si>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</si>
  <si>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</si>
  <si>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</si>
  <si>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</si>
  <si>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</si>
  <si>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</si>
  <si>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</si>
  <si>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</si>
  <si>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</si>
  <si>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</si>
  <si>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</si>
  <si>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</si>
  <si>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</si>
  <si>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</si>
  <si>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</si>
  <si>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</si>
  <si>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</si>
  <si>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</si>
  <si>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</si>
  <si>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</si>
  <si>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</si>
  <si>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</si>
  <si>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</si>
  <si>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</si>
  <si>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</si>
  <si>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</si>
  <si>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</si>
  <si>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</si>
  <si>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</si>
  <si>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</si>
  <si>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</si>
  <si>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</si>
  <si>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</si>
  <si>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</si>
  <si>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</si>
  <si>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</si>
  <si>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</si>
  <si>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</si>
  <si>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</si>
  <si>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</si>
  <si>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</si>
  <si>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</si>
  <si>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</si>
  <si>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</si>
  <si>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</si>
  <si>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</si>
  <si>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</si>
  <si>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</si>
  <si>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</si>
  <si>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</si>
  <si>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</si>
  <si>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</si>
  <si>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</si>
  <si>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</si>
  <si>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</si>
  <si>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</si>
  <si>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</si>
  <si>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</si>
  <si>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</si>
  <si>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</si>
  <si>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</si>
  <si>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</si>
  <si>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</si>
  <si>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</si>
  <si>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</si>
  <si>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</si>
  <si>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</si>
  <si>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</si>
  <si>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</si>
  <si>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</si>
  <si>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</si>
  <si>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</si>
  <si>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</si>
  <si>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</si>
  <si>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</si>
  <si>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</si>
  <si>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</si>
  <si>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</si>
  <si>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</si>
  <si>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</si>
  <si>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</si>
  <si>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</si>
  <si>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</si>
  <si>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</si>
  <si>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</si>
  <si>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</si>
  <si>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</si>
  <si>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</si>
  <si>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</si>
  <si>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</si>
  <si>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</si>
  <si>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</si>
  <si>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</si>
  <si>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</si>
  <si>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</si>
  <si>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</si>
  <si>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</si>
  <si>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</si>
  <si>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</si>
  <si>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</si>
  <si>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</si>
  <si>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</si>
  <si>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</si>
  <si>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</si>
  <si>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</si>
  <si>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</si>
  <si>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</si>
  <si>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</si>
  <si>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</si>
  <si>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</si>
  <si>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</si>
  <si>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</si>
  <si>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</si>
  <si>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</si>
  <si>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</si>
  <si>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</si>
  <si>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</si>
  <si>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</si>
  <si>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</si>
  <si>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</si>
  <si>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</si>
  <si>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</si>
  <si>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</si>
  <si>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</si>
  <si>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</si>
  <si>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</si>
  <si>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</si>
  <si>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</si>
  <si>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</si>
  <si>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</si>
  <si>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</si>
  <si>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</si>
  <si>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</si>
  <si>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</si>
  <si>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</si>
  <si>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</si>
  <si>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</si>
  <si>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</si>
  <si>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</si>
  <si>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</si>
  <si>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</si>
  <si>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</si>
  <si>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</si>
  <si>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</si>
  <si>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</si>
  <si>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</si>
  <si>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</si>
  <si>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</si>
  <si>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</si>
  <si>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</si>
  <si>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</si>
  <si>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</si>
  <si>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</si>
  <si>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</si>
  <si>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</si>
  <si>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</si>
  <si>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</si>
  <si>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</si>
  <si>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</si>
  <si>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</si>
  <si>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</si>
  <si>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</si>
  <si>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</si>
  <si>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</si>
  <si>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</si>
  <si>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</si>
  <si>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</si>
  <si>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</si>
  <si>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</si>
  <si>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</si>
  <si>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</si>
  <si>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</si>
  <si>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</si>
  <si>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</si>
  <si>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</si>
  <si>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</si>
  <si>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</si>
  <si>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</si>
  <si>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</si>
  <si>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</si>
  <si>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</si>
  <si>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</si>
  <si>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</si>
  <si>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</si>
  <si>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</si>
  <si>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</si>
  <si>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</si>
  <si>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</si>
  <si>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</si>
  <si>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</si>
  <si>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</si>
  <si>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</si>
  <si>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</si>
  <si>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</si>
  <si>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</si>
  <si>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</si>
  <si>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</si>
  <si>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</si>
  <si>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</si>
  <si>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</si>
  <si>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</si>
  <si>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</si>
  <si>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</si>
  <si>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</si>
  <si>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</si>
  <si>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</si>
  <si>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</si>
  <si>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</si>
  <si>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</si>
  <si>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</si>
  <si>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</si>
  <si>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</si>
  <si>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</si>
  <si>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</si>
  <si>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</si>
  <si>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</si>
  <si>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</si>
  <si>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</si>
  <si>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</si>
  <si>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</si>
  <si>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</si>
  <si>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</si>
  <si>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</si>
  <si>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</si>
  <si>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</si>
  <si>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</si>
  <si>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</si>
  <si>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</si>
  <si>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</si>
  <si>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</si>
  <si>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</si>
  <si>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</si>
  <si>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</si>
  <si>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</si>
  <si>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</si>
  <si>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</si>
  <si>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</si>
  <si>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</si>
  <si>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</si>
  <si>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</si>
  <si>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</si>
  <si>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</si>
  <si>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</si>
  <si>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</si>
  <si>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</si>
  <si>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</si>
  <si>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</si>
  <si>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</si>
  <si>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</si>
  <si>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</si>
  <si>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</si>
  <si>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</si>
  <si>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</si>
  <si>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</si>
  <si>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</si>
  <si>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</si>
  <si>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</si>
  <si>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</si>
  <si>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</si>
  <si>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</si>
  <si>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</si>
  <si>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</si>
  <si>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</si>
  <si>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</si>
  <si>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</si>
  <si>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</si>
  <si>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</si>
  <si>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</si>
  <si>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</si>
  <si>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</si>
  <si>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</si>
  <si>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</si>
  <si>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</si>
  <si>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</si>
  <si>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</si>
  <si>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</si>
  <si>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</si>
  <si>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</si>
  <si>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</si>
  <si>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</si>
  <si>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</si>
  <si>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</si>
  <si>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</si>
  <si>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</si>
  <si>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</si>
  <si>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</si>
  <si>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</si>
  <si>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</si>
  <si>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</si>
  <si>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</si>
  <si>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</si>
  <si>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</si>
  <si>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</si>
  <si>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</si>
  <si>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</si>
  <si>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</si>
  <si>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</si>
  <si>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</si>
  <si>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</si>
  <si>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</si>
  <si>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</si>
  <si>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</si>
  <si>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</si>
  <si>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</si>
  <si>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</si>
  <si>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</si>
  <si>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</si>
  <si>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</si>
  <si>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</si>
  <si>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</si>
  <si>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</si>
  <si>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</si>
  <si>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</si>
  <si>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</si>
  <si>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</si>
  <si>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</si>
  <si>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</si>
  <si>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</si>
  <si>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</si>
  <si>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</si>
  <si>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</si>
  <si>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</si>
  <si>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</si>
  <si>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</si>
  <si>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</si>
  <si>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</si>
  <si>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</si>
  <si>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</si>
  <si>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</si>
  <si>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</si>
  <si>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</si>
  <si>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</si>
  <si>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</si>
  <si>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</si>
  <si>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</si>
  <si>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</si>
  <si>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</si>
  <si>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</si>
  <si>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</si>
  <si>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</si>
  <si>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</si>
  <si>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</si>
  <si>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</si>
  <si>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</si>
  <si>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</si>
  <si>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</si>
  <si>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</si>
  <si>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</si>
  <si>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</si>
  <si>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</si>
  <si>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</si>
  <si>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</si>
  <si>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</si>
  <si>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</si>
  <si>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</si>
  <si>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</si>
  <si>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</si>
  <si>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</si>
  <si>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</si>
  <si>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</si>
  <si>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</si>
  <si>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</si>
  <si>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</si>
  <si>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</si>
  <si>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</si>
  <si>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</si>
  <si>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</si>
  <si>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</si>
  <si>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</si>
  <si>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</si>
  <si>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</si>
  <si>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</si>
  <si>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</si>
  <si>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</si>
  <si>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</si>
  <si>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</si>
  <si>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</si>
  <si>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</si>
  <si>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</si>
  <si>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</si>
  <si>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</si>
  <si>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</si>
  <si>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</si>
  <si>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</si>
  <si>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</si>
  <si>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</si>
  <si>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</si>
  <si>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</si>
  <si>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</si>
  <si>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</si>
  <si>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</si>
  <si>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</si>
  <si>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</si>
  <si>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</si>
  <si>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</si>
  <si>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</si>
  <si>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</si>
  <si>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</si>
  <si>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</si>
  <si>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</si>
  <si>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</si>
  <si>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</si>
  <si>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</si>
  <si>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</si>
  <si>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</si>
  <si>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</si>
  <si>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</si>
  <si>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</si>
  <si>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</si>
  <si>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</si>
  <si>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</si>
  <si>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</si>
  <si>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</si>
  <si>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</si>
  <si>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</si>
  <si>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</si>
  <si>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</si>
  <si>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</si>
  <si>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</si>
  <si>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</si>
  <si>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</si>
  <si>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</si>
  <si>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</si>
  <si>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</si>
  <si>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</si>
  <si>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</si>
  <si>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</si>
  <si>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</si>
  <si>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</si>
  <si>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</si>
  <si>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</si>
  <si>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</si>
  <si>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</si>
  <si>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</si>
  <si>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</si>
  <si>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</si>
  <si>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</si>
  <si>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</si>
  <si>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</si>
  <si>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</si>
  <si>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</si>
  <si>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</si>
  <si>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</si>
  <si>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</si>
  <si>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</si>
  <si>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</si>
  <si>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</si>
  <si>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</si>
  <si>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</si>
  <si>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</si>
  <si>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</si>
  <si>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</si>
  <si>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</si>
  <si>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</si>
  <si>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</si>
  <si>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</si>
  <si>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</si>
  <si>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</si>
  <si>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</si>
  <si>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</si>
  <si>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</si>
  <si>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</si>
  <si>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</si>
  <si>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</si>
  <si>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</si>
  <si>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</si>
  <si>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</si>
  <si>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</si>
  <si>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</si>
  <si>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</si>
  <si>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</si>
  <si>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</si>
  <si>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</si>
  <si>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</si>
  <si>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</si>
  <si>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</si>
  <si>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</si>
  <si>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</si>
  <si>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</si>
  <si>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</si>
  <si>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</si>
  <si>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</si>
  <si>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</si>
  <si>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</si>
  <si>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</si>
  <si>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</si>
  <si>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</si>
  <si>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</si>
  <si>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</si>
  <si>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</si>
  <si>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</si>
  <si>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</si>
  <si>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</si>
  <si>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</si>
  <si>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</si>
  <si>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</si>
  <si>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</si>
  <si>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</si>
  <si>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</si>
  <si>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</si>
  <si>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</si>
  <si>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</si>
  <si>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</si>
  <si>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</si>
  <si>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</si>
  <si>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</si>
  <si>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</si>
  <si>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</si>
  <si>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</si>
  <si>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</si>
  <si>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</si>
  <si>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</si>
  <si>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</si>
  <si>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</si>
  <si>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</si>
  <si>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</si>
  <si>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</si>
  <si>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</si>
  <si>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</si>
  <si>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</si>
  <si>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</si>
  <si>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</si>
  <si>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</si>
  <si>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</si>
  <si>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</si>
  <si>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</si>
  <si>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</si>
  <si>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</si>
  <si>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</si>
  <si>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</si>
  <si>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</si>
  <si>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</si>
  <si>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</si>
  <si>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</si>
  <si>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</si>
  <si>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</si>
  <si>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</si>
  <si>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</si>
  <si>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</si>
  <si>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</si>
  <si>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</si>
  <si>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</si>
  <si>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</si>
  <si>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</si>
  <si>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</si>
  <si>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</si>
  <si>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</si>
  <si>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</si>
  <si>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</si>
  <si>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</si>
  <si>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</si>
  <si>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</si>
  <si>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</si>
  <si>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</si>
  <si>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</si>
  <si>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</si>
  <si>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</si>
  <si>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</si>
  <si>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</si>
  <si>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</si>
  <si>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</si>
  <si>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</si>
  <si>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</si>
  <si>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</si>
  <si>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</si>
  <si>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</si>
  <si>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</si>
  <si>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</si>
  <si>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</si>
  <si>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</si>
  <si>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</si>
  <si>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</si>
  <si>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</si>
  <si>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</si>
  <si>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</si>
  <si>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</si>
  <si>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</si>
  <si>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</si>
  <si>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</si>
  <si>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</si>
  <si>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</si>
  <si>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</si>
  <si>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</si>
  <si>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</si>
  <si>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</si>
  <si>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</si>
  <si>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</si>
  <si>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</si>
  <si>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</si>
  <si>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</si>
  <si>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</si>
  <si>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</si>
  <si>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</si>
  <si>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</si>
  <si>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</si>
  <si>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</si>
  <si>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</si>
  <si>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</si>
  <si>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</si>
  <si>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</si>
  <si>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</si>
  <si>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</si>
  <si>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</si>
  <si>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</si>
  <si>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</si>
  <si>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</si>
  <si>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</si>
  <si>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</si>
  <si>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</si>
  <si>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</si>
  <si>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</si>
  <si>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</si>
  <si>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</si>
  <si>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</si>
  <si>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</si>
  <si>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</si>
  <si>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</si>
  <si>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</si>
  <si>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</si>
  <si>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</si>
  <si>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</si>
  <si>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</si>
  <si>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</si>
  <si>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</si>
  <si>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</si>
  <si>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</si>
  <si>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</si>
  <si>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</si>
  <si>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</si>
  <si>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</si>
  <si>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</si>
  <si>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</si>
  <si>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</si>
  <si>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</si>
  <si>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</si>
  <si>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</si>
  <si>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</si>
  <si>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</si>
  <si>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</si>
  <si>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</si>
  <si>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</si>
  <si>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</si>
  <si>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</si>
  <si>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</si>
  <si>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</si>
  <si>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</si>
  <si>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</si>
  <si>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</si>
  <si>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</si>
  <si>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</si>
  <si>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</si>
  <si>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</si>
  <si>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</si>
  <si>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</si>
  <si>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</si>
  <si>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</si>
  <si>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</si>
  <si>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</si>
  <si>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</si>
  <si>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</si>
  <si>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</si>
  <si>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</si>
  <si>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</si>
  <si>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</si>
  <si>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</si>
  <si>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</si>
  <si>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</si>
  <si>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</si>
  <si>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</si>
  <si>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</si>
  <si>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</si>
  <si>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</si>
  <si>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</si>
  <si>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</si>
  <si>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</si>
  <si>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</si>
  <si>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</si>
  <si>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</si>
  <si>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</si>
  <si>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</si>
  <si>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</si>
  <si>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</si>
  <si>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</si>
  <si>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</si>
  <si>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</si>
  <si>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</si>
  <si>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</si>
  <si>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</si>
  <si>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</si>
  <si>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</si>
  <si>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</si>
  <si>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</si>
  <si>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</si>
  <si>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</si>
  <si>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</si>
  <si>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</si>
  <si>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</si>
  <si>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</si>
  <si>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</si>
  <si>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</si>
  <si>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</si>
  <si>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</si>
  <si>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</si>
  <si>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</si>
  <si>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</si>
  <si>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</si>
  <si>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</si>
  <si>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</si>
  <si>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</si>
  <si>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</si>
  <si>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</si>
  <si>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</si>
  <si>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</si>
  <si>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</si>
  <si>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</si>
  <si>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</si>
  <si>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</si>
  <si>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</si>
  <si>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</si>
  <si>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</si>
  <si>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</si>
  <si>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</si>
  <si>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</si>
  <si>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</si>
  <si>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</si>
  <si>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</si>
  <si>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</si>
  <si>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</si>
  <si>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</si>
  <si>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</si>
  <si>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</si>
  <si>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</si>
  <si>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</si>
  <si>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</si>
  <si>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</si>
  <si>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</si>
  <si>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</si>
  <si>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</si>
  <si>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</si>
  <si>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</si>
  <si>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</si>
  <si>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</si>
  <si>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</si>
  <si>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</si>
  <si>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</si>
  <si>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</si>
  <si>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</si>
  <si>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</si>
  <si>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</si>
  <si>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</si>
  <si>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</si>
  <si>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</si>
  <si>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</si>
  <si>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</si>
  <si>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</si>
  <si>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</si>
  <si>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</si>
  <si>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</si>
  <si>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</si>
  <si>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</si>
  <si>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</si>
  <si>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</si>
  <si>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</si>
  <si>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</si>
  <si>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</si>
  <si>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</si>
  <si>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</si>
  <si>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</si>
  <si>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</si>
  <si>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</si>
  <si>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</si>
  <si>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</si>
  <si>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</si>
  <si>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</si>
  <si>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</si>
  <si>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</si>
  <si>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</si>
  <si>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</si>
  <si>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</si>
  <si>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</si>
  <si>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</si>
  <si>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</si>
  <si>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</si>
  <si>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</si>
  <si>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</si>
  <si>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</si>
  <si>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</si>
  <si>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</si>
  <si>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</si>
  <si>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</si>
  <si>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</si>
  <si>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</si>
  <si>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</si>
  <si>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</si>
  <si>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</si>
  <si>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</si>
  <si>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</si>
  <si>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</si>
  <si>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</si>
  <si>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</si>
  <si>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</si>
  <si>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</si>
  <si>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</si>
  <si>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</si>
  <si>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</si>
  <si>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</si>
  <si>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</si>
  <si>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</si>
  <si>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</si>
  <si>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</si>
  <si>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</si>
  <si>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</si>
  <si>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</si>
  <si>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</si>
  <si>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</si>
  <si>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</si>
  <si>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</si>
  <si>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</si>
  <si>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</si>
  <si>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</si>
  <si>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</si>
  <si>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</si>
  <si>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</si>
  <si>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</si>
  <si>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</si>
  <si>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</si>
  <si>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</si>
  <si>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</si>
  <si>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</si>
  <si>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</si>
  <si>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</si>
  <si>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</si>
  <si>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</si>
  <si>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</si>
  <si>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</si>
  <si>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</si>
  <si>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</si>
  <si>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</si>
  <si>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</si>
  <si>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</si>
  <si>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</si>
  <si>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</si>
  <si>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</si>
  <si>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</si>
  <si>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</si>
  <si>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</si>
  <si>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</si>
  <si>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</si>
  <si>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</si>
  <si>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</si>
  <si>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</si>
  <si>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</si>
  <si>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</si>
  <si>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</si>
  <si>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</si>
  <si>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</si>
  <si>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</si>
  <si>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</si>
  <si>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</si>
  <si>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</si>
  <si>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</si>
  <si>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</si>
  <si>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</si>
  <si>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</si>
  <si>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</si>
  <si>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</si>
  <si>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</si>
  <si>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</si>
  <si>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</si>
  <si>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</si>
  <si>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</si>
  <si>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</si>
  <si>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</si>
  <si>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</si>
  <si>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</si>
  <si>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</si>
  <si>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</si>
  <si>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</si>
  <si>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</si>
  <si>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</si>
  <si>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</si>
  <si>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</si>
  <si>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</si>
  <si>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</si>
  <si>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</si>
  <si>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</si>
  <si>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</si>
  <si>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</si>
  <si>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</si>
  <si>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</si>
  <si>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</si>
  <si>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</si>
  <si>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</si>
  <si>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</si>
  <si>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</si>
  <si>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</si>
  <si>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</si>
  <si>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</si>
  <si>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</si>
  <si>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</si>
  <si>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</si>
  <si>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</si>
  <si>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</si>
  <si>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</si>
  <si>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</si>
  <si>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</si>
  <si>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</si>
  <si>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</si>
  <si>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</si>
  <si>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</si>
  <si>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</si>
  <si>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</si>
  <si>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</si>
  <si>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</si>
  <si>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</si>
  <si>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</si>
  <si>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</si>
  <si>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</si>
  <si>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</si>
  <si>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</si>
  <si>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</si>
  <si>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</si>
  <si>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</si>
  <si>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</si>
  <si>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</si>
  <si>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</si>
  <si>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</si>
  <si>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</si>
  <si>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</si>
  <si>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</si>
  <si>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</si>
  <si>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</si>
  <si>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</si>
  <si>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</si>
  <si>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</si>
  <si>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</si>
  <si>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</si>
  <si>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</si>
  <si>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</si>
  <si>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</si>
  <si>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</si>
  <si>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</si>
  <si>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</si>
  <si>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</si>
  <si>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</si>
  <si>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</si>
  <si>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</si>
  <si>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</si>
  <si>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</si>
  <si>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</si>
  <si>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</si>
  <si>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</si>
  <si>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</si>
  <si>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</si>
  <si>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</si>
  <si>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</si>
  <si>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</si>
  <si>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</si>
  <si>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</si>
  <si>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</si>
  <si>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</si>
  <si>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</si>
  <si>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</si>
  <si>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</si>
  <si>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</si>
  <si>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</si>
  <si>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</si>
  <si>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</si>
  <si>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</si>
  <si>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</si>
  <si>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</si>
  <si>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</si>
  <si>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</si>
  <si>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</si>
  <si>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</si>
  <si>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</si>
  <si>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</si>
  <si>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</si>
  <si>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</si>
  <si>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</si>
  <si>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</si>
  <si>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</si>
  <si>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</si>
  <si>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</si>
  <si>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</si>
  <si>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</si>
  <si>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</si>
  <si>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</si>
  <si>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</si>
  <si>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</si>
  <si>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</si>
  <si>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</si>
  <si>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</si>
  <si>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</si>
  <si>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</si>
  <si>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</si>
  <si>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</si>
  <si>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</si>
  <si>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</si>
  <si>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</si>
  <si>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</si>
  <si>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</si>
  <si>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</si>
  <si>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</si>
  <si>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</si>
  <si>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</si>
  <si>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</si>
  <si>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</si>
  <si>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</si>
  <si>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</si>
  <si>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</si>
  <si>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</si>
  <si>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</si>
  <si>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</si>
  <si>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</si>
  <si>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</si>
  <si>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</si>
  <si>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</si>
  <si>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</si>
  <si>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</si>
  <si>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</si>
  <si>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</si>
  <si>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</si>
  <si>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</si>
  <si>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</si>
  <si>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</si>
  <si>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</si>
  <si>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</si>
  <si>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</si>
  <si>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</si>
  <si>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</si>
  <si>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</si>
  <si>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</si>
  <si>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</si>
  <si>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</si>
  <si>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</si>
  <si>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</si>
  <si>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</si>
  <si>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</si>
  <si>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</si>
  <si>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</si>
  <si>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</si>
  <si>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</si>
  <si>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</si>
  <si>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</si>
  <si>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</si>
  <si>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</si>
  <si>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</si>
  <si>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</si>
  <si>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</si>
  <si>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</si>
  <si>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</si>
  <si>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</si>
  <si>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</si>
  <si>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</si>
  <si>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</si>
  <si>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</si>
  <si>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</si>
  <si>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</si>
  <si>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</si>
  <si>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</si>
  <si>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</si>
  <si>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</si>
  <si>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</si>
  <si>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</si>
  <si>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</si>
  <si>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</si>
  <si>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</si>
  <si>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</si>
  <si>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</si>
  <si>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</si>
  <si>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</si>
  <si>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</si>
  <si>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</si>
  <si>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</si>
  <si>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</si>
  <si>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</si>
  <si>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</si>
  <si>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</si>
  <si>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</si>
  <si>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</si>
  <si>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</si>
  <si>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</si>
  <si>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</si>
  <si>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</si>
  <si>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</si>
  <si>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</si>
  <si>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</si>
  <si>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</si>
  <si>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</si>
  <si>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</si>
  <si>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</si>
  <si>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</si>
  <si>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</si>
  <si>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</si>
  <si>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</si>
  <si>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</si>
  <si>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</si>
  <si>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</si>
  <si>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</si>
  <si>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</si>
  <si>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</si>
  <si>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</si>
  <si>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</si>
  <si>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</si>
  <si>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</si>
  <si>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</si>
  <si>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</si>
  <si>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</si>
  <si>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</si>
  <si>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</si>
  <si>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</si>
  <si>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</si>
  <si>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</si>
  <si>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</si>
  <si>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</si>
  <si>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</si>
  <si>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</si>
  <si>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</si>
  <si>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</si>
  <si>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</si>
  <si>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</si>
  <si>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</si>
  <si>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</si>
  <si>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</si>
  <si>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</si>
  <si>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</si>
  <si>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</si>
  <si>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</si>
  <si>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</si>
  <si>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</si>
  <si>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</si>
  <si>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</si>
  <si>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</si>
  <si>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</si>
  <si>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</si>
  <si>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</si>
  <si>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</si>
  <si>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</si>
  <si>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</si>
  <si>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</si>
  <si>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</si>
  <si>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</si>
  <si>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</si>
  <si>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</si>
  <si>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</si>
  <si>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</si>
  <si>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</si>
  <si>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</si>
  <si>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</si>
  <si>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</si>
  <si>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</si>
  <si>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</si>
  <si>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</si>
  <si>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</si>
  <si>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</si>
  <si>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</si>
  <si>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</si>
  <si>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</si>
  <si>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</si>
  <si>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</si>
  <si>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</si>
  <si>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</si>
  <si>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</si>
  <si>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</si>
  <si>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</si>
  <si>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</si>
  <si>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</si>
  <si>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</si>
  <si>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</si>
  <si>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</si>
  <si>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</si>
  <si>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</si>
  <si>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</si>
  <si>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</si>
  <si>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</si>
  <si>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</si>
  <si>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</si>
  <si>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</si>
  <si>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</si>
  <si>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</si>
  <si>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</si>
  <si>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</si>
  <si>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</si>
  <si>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</si>
  <si>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</si>
  <si>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</si>
  <si>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</si>
  <si>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</si>
  <si>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</si>
  <si>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</si>
  <si>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</si>
  <si>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</si>
  <si>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</si>
  <si>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</si>
  <si>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</si>
  <si>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</si>
  <si>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</si>
  <si>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</si>
  <si>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</si>
  <si>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</si>
  <si>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</si>
  <si>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</si>
  <si>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</si>
  <si>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</si>
  <si>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</si>
  <si>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</si>
  <si>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</si>
  <si>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</si>
  <si>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</si>
  <si>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</si>
  <si>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</si>
  <si>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</si>
  <si>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</si>
  <si>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</si>
  <si>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</si>
  <si>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</si>
  <si>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</si>
  <si>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</si>
  <si>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</si>
  <si>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</si>
  <si>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</si>
  <si>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</si>
  <si>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</si>
  <si>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</si>
  <si>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</si>
  <si>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</si>
  <si>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</si>
  <si>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</si>
  <si>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</si>
  <si>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</si>
  <si>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</si>
  <si>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</si>
  <si>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</si>
  <si>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</si>
  <si>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</si>
  <si>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</si>
  <si>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</si>
  <si>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</si>
  <si>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</si>
  <si>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</si>
  <si>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</si>
  <si>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</si>
  <si>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</si>
  <si>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</si>
  <si>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</si>
  <si>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</si>
  <si>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</si>
  <si>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</si>
  <si>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</si>
  <si>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</si>
  <si>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</si>
  <si>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</si>
  <si>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</si>
  <si>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</si>
  <si>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</si>
  <si>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</si>
  <si>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</si>
  <si>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</si>
  <si>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</si>
  <si>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</si>
  <si>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</si>
  <si>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</si>
  <si>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</si>
  <si>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</si>
  <si>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</si>
  <si>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</si>
  <si>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</si>
  <si>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</si>
  <si>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</si>
  <si>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</si>
  <si>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</si>
  <si>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</si>
  <si>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</si>
  <si>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</si>
  <si>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</si>
  <si>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</si>
  <si>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</si>
  <si>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</si>
  <si>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</si>
  <si>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</si>
  <si>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</si>
  <si>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</si>
  <si>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</si>
  <si>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</si>
  <si>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</si>
  <si>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</si>
  <si>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</si>
  <si>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</si>
  <si>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</si>
  <si>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</si>
  <si>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</si>
  <si>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</si>
  <si>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</si>
  <si>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</si>
  <si>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</si>
  <si>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</si>
  <si>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</si>
  <si>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</si>
  <si>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</si>
  <si>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</si>
  <si>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</si>
  <si>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</si>
  <si>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</si>
  <si>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</si>
  <si>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</si>
  <si>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</si>
  <si>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</si>
  <si>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</si>
  <si>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</si>
  <si>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</si>
  <si>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</si>
  <si>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</si>
  <si>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</si>
  <si>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</si>
  <si>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</si>
  <si>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</si>
  <si>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</si>
  <si>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</si>
  <si>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</si>
  <si>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</si>
  <si>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</si>
  <si>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</si>
  <si>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</si>
  <si>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</si>
  <si>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</si>
  <si>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</si>
  <si>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</si>
  <si>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</si>
  <si>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</si>
  <si>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</si>
  <si>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</si>
  <si>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</si>
  <si>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</si>
  <si>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</si>
  <si>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</si>
  <si>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</si>
  <si>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</si>
  <si>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</si>
  <si>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</si>
  <si>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</si>
  <si>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</si>
  <si>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</si>
  <si>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</si>
  <si>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</si>
  <si>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</si>
  <si>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</si>
  <si>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</si>
  <si>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</si>
  <si>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</si>
  <si>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</si>
  <si>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</si>
  <si>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</si>
  <si>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</si>
  <si>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</si>
  <si>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</si>
  <si>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</si>
  <si>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</si>
  <si>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</si>
  <si>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</si>
  <si>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</si>
  <si>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</si>
  <si>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</si>
  <si>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</si>
  <si>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</si>
  <si>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</si>
  <si>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</si>
  <si>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</si>
  <si>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</si>
  <si>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</si>
  <si>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</si>
  <si>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</si>
  <si>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</si>
  <si>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</si>
  <si>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</si>
  <si>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</si>
  <si>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</si>
  <si>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</si>
  <si>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</si>
  <si>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</si>
  <si>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</si>
  <si>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</si>
  <si>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</si>
  <si>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</si>
  <si>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</si>
  <si>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</si>
  <si>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</si>
  <si>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</si>
  <si>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</si>
  <si>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</si>
  <si>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</si>
  <si>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</si>
  <si>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</si>
  <si>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</si>
  <si>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</si>
  <si>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</si>
  <si>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</si>
  <si>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</si>
  <si>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</si>
  <si>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</si>
  <si>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</si>
  <si>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</si>
  <si>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</si>
  <si>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</si>
  <si>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</si>
  <si>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</si>
  <si>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</si>
  <si>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</si>
  <si>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</si>
  <si>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</si>
  <si>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</si>
  <si>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</si>
  <si>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</si>
  <si>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</si>
  <si>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</si>
  <si>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</si>
  <si>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</si>
  <si>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</si>
  <si>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</si>
  <si>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</si>
  <si>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</si>
  <si>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</si>
  <si>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</si>
  <si>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</si>
  <si>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</si>
  <si>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</si>
  <si>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</si>
  <si>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</si>
  <si>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</si>
  <si>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</si>
  <si>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</si>
  <si>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</si>
  <si>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</si>
  <si>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</si>
  <si>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</si>
  <si>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</si>
  <si>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</si>
  <si>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</si>
  <si>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</si>
  <si>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</si>
  <si>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</si>
  <si>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</si>
  <si>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</si>
  <si>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</si>
  <si>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</si>
  <si>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</si>
  <si>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</si>
  <si>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</si>
  <si>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</si>
  <si>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</si>
  <si>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</si>
  <si>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</si>
  <si>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</si>
  <si>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</si>
  <si>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</si>
  <si>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</si>
  <si>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</si>
  <si>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</si>
  <si>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</si>
  <si>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</si>
  <si>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</si>
  <si>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</si>
  <si>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</si>
  <si>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</si>
  <si>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</si>
  <si>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</si>
  <si>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</si>
  <si>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</si>
  <si>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</si>
  <si>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</si>
  <si>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</si>
  <si>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</si>
  <si>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</si>
  <si>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</si>
  <si>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</si>
  <si>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</si>
  <si>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</si>
  <si>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</si>
  <si>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</si>
  <si>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</si>
  <si>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</si>
  <si>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</si>
  <si>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</si>
  <si>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</si>
  <si>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</si>
  <si>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</si>
  <si>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</si>
  <si>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</si>
  <si>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</si>
  <si>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</si>
  <si>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</si>
  <si>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</si>
  <si>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</si>
  <si>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</si>
  <si>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</si>
  <si>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</si>
  <si>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</si>
  <si>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</si>
  <si>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</si>
  <si>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</si>
  <si>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</si>
  <si>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</si>
  <si>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</si>
  <si>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</si>
  <si>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</si>
  <si>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</si>
  <si>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</si>
  <si>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</si>
  <si>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</si>
  <si>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</si>
  <si>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</si>
  <si>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</si>
  <si>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</si>
  <si>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</si>
  <si>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</si>
  <si>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</si>
  <si>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</si>
  <si>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</si>
  <si>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</si>
  <si>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</si>
  <si>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</si>
  <si>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</si>
  <si>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</si>
  <si>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</si>
  <si>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</si>
  <si>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</si>
  <si>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</si>
  <si>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</si>
  <si>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</si>
  <si>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</si>
  <si>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</si>
  <si>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</si>
  <si>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</si>
  <si>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</si>
  <si>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</si>
  <si>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</si>
  <si>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</si>
  <si>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</si>
  <si>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</si>
  <si>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</si>
  <si>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</si>
  <si>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</si>
  <si>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</si>
  <si>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</si>
  <si>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</si>
  <si>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</si>
  <si>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</si>
  <si>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</si>
  <si>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</si>
  <si>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</si>
  <si>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</si>
  <si>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</si>
  <si>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</si>
  <si>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</si>
  <si>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</si>
  <si>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</si>
  <si>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</si>
  <si>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</si>
  <si>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</si>
  <si>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</si>
  <si>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</si>
  <si>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</si>
  <si>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</si>
  <si>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</si>
  <si>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</si>
  <si>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</si>
  <si>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</si>
  <si>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</si>
  <si>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</si>
  <si>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</si>
  <si>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</si>
  <si>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</si>
  <si>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</si>
  <si>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</si>
  <si>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</si>
  <si>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</si>
  <si>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</si>
  <si>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</si>
  <si>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</si>
  <si>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</si>
  <si>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</si>
  <si>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</si>
  <si>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</si>
  <si>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</si>
  <si>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</si>
  <si>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</si>
  <si>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</si>
  <si>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</si>
  <si>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</si>
  <si>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</si>
  <si>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</si>
  <si>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</si>
  <si>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</si>
  <si>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</si>
  <si>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</si>
  <si>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</si>
  <si>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</si>
  <si>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</si>
  <si>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</si>
  <si>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</si>
  <si>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</si>
  <si>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</si>
  <si>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</si>
  <si>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</si>
  <si>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</si>
  <si>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</si>
  <si>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</si>
  <si>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</si>
  <si>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</si>
  <si>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</si>
  <si>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</si>
  <si>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</si>
  <si>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</si>
  <si>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</si>
  <si>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</si>
  <si>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</si>
  <si>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</si>
  <si>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</si>
  <si>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</si>
  <si>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</si>
  <si>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</si>
  <si>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</si>
  <si>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</si>
  <si>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</si>
  <si>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</si>
  <si>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</si>
  <si>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</si>
  <si>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</si>
  <si>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</si>
  <si>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</si>
  <si>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</si>
  <si>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</si>
  <si>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</si>
  <si>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</si>
  <si>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</si>
  <si>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</si>
  <si>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</si>
  <si>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</si>
  <si>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</si>
  <si>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</si>
  <si>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</si>
  <si>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</si>
  <si>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</si>
  <si>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</si>
  <si>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</si>
  <si>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</si>
  <si>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</si>
  <si>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</si>
  <si>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</si>
  <si>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</si>
  <si>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</si>
  <si>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</si>
  <si>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</si>
  <si>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</si>
  <si>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</si>
  <si>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</si>
  <si>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</si>
  <si>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</si>
  <si>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</si>
  <si>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</si>
  <si>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</si>
  <si>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</si>
  <si>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</si>
  <si>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</si>
  <si>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</si>
  <si>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</si>
  <si>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</si>
  <si>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</si>
  <si>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</si>
  <si>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</si>
  <si>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</si>
  <si>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</si>
  <si>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</si>
  <si>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</si>
  <si>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</si>
  <si>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</si>
  <si>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</si>
  <si>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</si>
  <si>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</si>
  <si>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</si>
  <si>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</si>
  <si>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</si>
  <si>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</si>
  <si>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</si>
  <si>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</si>
  <si>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</si>
  <si>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</si>
  <si>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</si>
  <si>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</si>
  <si>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</si>
  <si>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</si>
  <si>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</si>
  <si>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</si>
  <si>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</si>
  <si>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</si>
  <si>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</si>
  <si>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</si>
  <si>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</si>
  <si>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</si>
  <si>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</si>
  <si>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</si>
  <si>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</si>
  <si>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</si>
  <si>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</si>
  <si>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</si>
  <si>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</si>
  <si>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</si>
  <si>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</si>
  <si>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</si>
  <si>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</si>
  <si>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</si>
  <si>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</si>
  <si>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</si>
  <si>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</si>
  <si>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</si>
  <si>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</si>
  <si>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</si>
  <si>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</si>
  <si>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</si>
  <si>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</si>
  <si>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</si>
  <si>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</si>
  <si>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</si>
  <si>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</si>
  <si>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</si>
  <si>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</si>
  <si>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</si>
  <si>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</si>
  <si>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</si>
  <si>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</si>
  <si>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</si>
  <si>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</si>
  <si>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</si>
  <si>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</si>
  <si>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</si>
  <si>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</si>
  <si>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</si>
  <si>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</si>
  <si>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</si>
  <si>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</si>
  <si>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</si>
  <si>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</si>
  <si>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</si>
  <si>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</si>
  <si>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</si>
  <si>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</si>
  <si>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</si>
  <si>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</si>
  <si>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</si>
  <si>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</si>
  <si>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</si>
  <si>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</si>
  <si>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</si>
  <si>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</si>
  <si>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</si>
  <si>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</si>
  <si>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</si>
  <si>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</si>
  <si>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</si>
  <si>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</si>
  <si>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</si>
  <si>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</si>
  <si>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</si>
  <si>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</si>
  <si>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</si>
  <si>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</si>
  <si>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</si>
  <si>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</si>
  <si>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</si>
  <si>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</si>
  <si>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</si>
  <si>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</si>
  <si>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</si>
  <si>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</si>
  <si>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</si>
  <si>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</si>
  <si>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</si>
  <si>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</si>
  <si>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</si>
  <si>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</si>
  <si>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</si>
  <si>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</si>
  <si>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</si>
  <si>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</si>
  <si>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</si>
  <si>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</si>
  <si>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</si>
  <si>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</si>
  <si>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</si>
  <si>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</si>
  <si>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</si>
  <si>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</si>
  <si>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</si>
  <si>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</si>
  <si>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</si>
  <si>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</si>
  <si>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</si>
  <si>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</si>
  <si>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</si>
  <si>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</si>
  <si>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</si>
  <si>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</si>
  <si>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</si>
  <si>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</si>
  <si>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</si>
  <si>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</si>
  <si>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</si>
  <si>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</si>
  <si>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</si>
  <si>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</si>
  <si>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</si>
  <si>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</si>
  <si>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</si>
  <si>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</si>
  <si>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</si>
  <si>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</si>
  <si>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</si>
  <si>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</si>
  <si>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</si>
  <si>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</si>
  <si>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</si>
  <si>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</si>
  <si>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</si>
  <si>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</si>
  <si>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</si>
  <si>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</si>
  <si>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</si>
  <si>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</si>
  <si>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</si>
  <si>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</si>
  <si>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</si>
  <si>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</si>
  <si>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</si>
  <si>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</si>
  <si>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</si>
  <si>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</si>
  <si>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</si>
  <si>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</si>
  <si>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</si>
  <si>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</si>
  <si>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</si>
  <si>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</si>
  <si>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</si>
  <si>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</si>
  <si>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</si>
  <si>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</si>
  <si>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</si>
  <si>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</si>
  <si>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</si>
  <si>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</si>
  <si>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</si>
  <si>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</si>
  <si>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</si>
  <si>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</si>
  <si>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</si>
  <si>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</si>
  <si>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</si>
  <si>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</si>
  <si>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</si>
  <si>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</si>
  <si>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</si>
  <si>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</si>
  <si>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</si>
  <si>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</si>
  <si>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</si>
  <si>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</si>
  <si>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</si>
  <si>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</si>
  <si>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</si>
  <si>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</si>
  <si>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</si>
  <si>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</si>
  <si>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</si>
  <si>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</si>
  <si>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</si>
  <si>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</si>
  <si>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</si>
  <si>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</si>
  <si>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</si>
  <si>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</si>
  <si>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</si>
  <si>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</si>
  <si>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</si>
  <si>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</si>
  <si>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</si>
  <si>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</si>
  <si>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</si>
  <si>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</si>
  <si>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</si>
  <si>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</si>
  <si>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</si>
  <si>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</si>
  <si>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</si>
  <si>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</si>
  <si>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</si>
  <si>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</si>
  <si>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</si>
  <si>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</si>
  <si>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</si>
  <si>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</si>
  <si>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</si>
  <si>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</si>
  <si>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</si>
  <si>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</si>
  <si>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</si>
  <si>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</si>
  <si>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</si>
  <si>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</si>
  <si>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</si>
  <si>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</si>
  <si>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</si>
  <si>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</si>
  <si>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</si>
  <si>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</si>
  <si>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</si>
  <si>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</si>
  <si>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</si>
  <si>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</si>
  <si>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</si>
  <si>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</si>
  <si>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</si>
  <si>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</si>
  <si>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</si>
  <si>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</si>
  <si>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</si>
  <si>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</si>
  <si>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</si>
  <si>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</si>
  <si>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</si>
  <si>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</si>
  <si>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</si>
  <si>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</si>
  <si>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</si>
  <si>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</si>
  <si>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</si>
  <si>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</si>
  <si>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</si>
  <si>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</si>
  <si>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</si>
  <si>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</si>
  <si>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</si>
  <si>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</si>
  <si>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</si>
  <si>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</si>
  <si>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</si>
  <si>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</si>
  <si>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</si>
  <si>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</si>
  <si>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</si>
  <si>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</si>
  <si>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</si>
  <si>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</si>
  <si>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</si>
  <si>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</si>
  <si>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</si>
  <si>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</si>
  <si>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</si>
  <si>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</si>
  <si>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</si>
  <si>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</si>
  <si>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</si>
  <si>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</si>
  <si>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</si>
  <si>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</si>
  <si>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</si>
  <si>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</si>
  <si>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</si>
  <si>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</si>
  <si>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</si>
  <si>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</si>
  <si>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</si>
  <si>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</si>
  <si>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</si>
  <si>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</si>
  <si>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</si>
  <si>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</si>
  <si>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</si>
  <si>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</si>
  <si>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</si>
  <si>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</si>
  <si>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</si>
  <si>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</si>
  <si>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</si>
  <si>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</si>
  <si>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</si>
  <si>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</si>
  <si>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</si>
  <si>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</si>
  <si>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</si>
  <si>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</si>
  <si>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</si>
  <si>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</si>
  <si>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</si>
  <si>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</si>
  <si>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</si>
  <si>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</si>
  <si>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</si>
  <si>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</si>
  <si>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</si>
  <si>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</si>
  <si>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</si>
  <si>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</si>
  <si>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</si>
  <si>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</si>
  <si>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</si>
  <si>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</si>
  <si>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</si>
  <si>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</si>
  <si>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</si>
  <si>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</si>
  <si>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</si>
  <si>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</si>
  <si>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</si>
  <si>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</si>
  <si>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</si>
  <si>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</si>
  <si>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</si>
  <si>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</si>
  <si>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</si>
  <si>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</si>
  <si>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</si>
  <si>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</si>
  <si>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</si>
  <si>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</si>
  <si>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</si>
  <si>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</si>
  <si>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</si>
  <si>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</si>
  <si>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</si>
  <si>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</si>
  <si>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</si>
  <si>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</si>
  <si>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</si>
  <si>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</si>
  <si>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</si>
  <si>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</si>
  <si>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</si>
  <si>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</si>
  <si>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</si>
  <si>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</si>
  <si>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</si>
  <si>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</si>
  <si>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</si>
  <si>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</si>
  <si>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</si>
  <si>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</si>
  <si>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</si>
  <si>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</si>
  <si>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</si>
  <si>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</si>
  <si>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</si>
  <si>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</si>
  <si>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</si>
  <si>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</si>
  <si>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</si>
  <si>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</si>
  <si>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</si>
  <si>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</si>
  <si>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</si>
  <si>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</si>
  <si>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</si>
  <si>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</si>
  <si>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</si>
  <si>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</si>
  <si>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</si>
  <si>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</si>
  <si>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</si>
  <si>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</si>
  <si>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</si>
  <si>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</si>
  <si>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</si>
  <si>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</si>
  <si>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</si>
  <si>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</si>
  <si>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</si>
  <si>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</si>
  <si>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</si>
  <si>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</si>
  <si>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</si>
  <si>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</si>
  <si>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</si>
  <si>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</si>
  <si>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</si>
  <si>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</si>
  <si>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</si>
  <si>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</si>
  <si>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</si>
  <si>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</si>
  <si>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</si>
  <si>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</si>
  <si>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</si>
  <si>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</si>
  <si>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</si>
  <si>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</si>
  <si>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</si>
  <si>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</si>
  <si>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</si>
  <si>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</si>
  <si>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</si>
  <si>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</si>
  <si>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</si>
  <si>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</si>
  <si>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</si>
  <si>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</si>
  <si>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</si>
  <si>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</si>
  <si>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</si>
  <si>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</si>
  <si>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</si>
  <si>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</si>
  <si>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</si>
  <si>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</si>
  <si>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</si>
  <si>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</si>
  <si>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</si>
  <si>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</si>
  <si>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</si>
  <si>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</si>
  <si>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</si>
  <si>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</si>
  <si>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</si>
  <si>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</si>
  <si>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</si>
  <si>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</si>
  <si>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</si>
  <si>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</si>
  <si>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</si>
  <si>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</si>
  <si>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</si>
  <si>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</si>
  <si>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</si>
  <si>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</si>
  <si>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</si>
  <si>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</si>
  <si>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</si>
  <si>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</si>
  <si>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</si>
  <si>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</si>
  <si>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</si>
  <si>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</si>
  <si>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</si>
  <si>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</si>
  <si>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</si>
  <si>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</si>
  <si>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</si>
  <si>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</si>
  <si>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</si>
  <si>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</si>
  <si>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</si>
  <si>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</si>
  <si>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</si>
  <si>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</si>
  <si>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</si>
  <si>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</si>
  <si>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</si>
  <si>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</si>
  <si>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</si>
  <si>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</si>
  <si>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</si>
  <si>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</si>
  <si>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</si>
  <si>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</si>
  <si>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</si>
  <si>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</si>
  <si>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</si>
  <si>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</si>
  <si>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</si>
  <si>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</si>
  <si>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</si>
  <si>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</si>
  <si>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</si>
  <si>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</si>
  <si>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</si>
  <si>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</si>
  <si>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</si>
  <si>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</si>
  <si>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</si>
  <si>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</si>
  <si>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</si>
  <si>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</si>
  <si>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</si>
  <si>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</si>
  <si>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</si>
  <si>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</si>
  <si>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</si>
  <si>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</si>
  <si>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</si>
  <si>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</si>
  <si>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</si>
  <si>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</si>
  <si>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</si>
  <si>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</si>
  <si>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</si>
  <si>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</si>
  <si>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</si>
  <si>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</si>
  <si>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</si>
  <si>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</si>
  <si>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</si>
  <si>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</si>
  <si>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</si>
  <si>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</si>
  <si>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</si>
  <si>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</si>
  <si>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</si>
  <si>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</si>
  <si>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</si>
  <si>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</si>
  <si>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</si>
  <si>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</si>
  <si>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</si>
  <si>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</si>
  <si>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</si>
  <si>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</si>
  <si>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</si>
  <si>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</si>
  <si>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</si>
  <si>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</si>
  <si>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</si>
  <si>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</si>
  <si>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</si>
  <si>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</si>
  <si>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</si>
  <si>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</si>
  <si>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</si>
  <si>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</si>
  <si>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</si>
  <si>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</si>
  <si>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</si>
  <si>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</si>
  <si>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</si>
  <si>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</si>
  <si>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</si>
  <si>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</si>
  <si>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</si>
  <si>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</si>
  <si>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</si>
  <si>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</si>
  <si>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</si>
  <si>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</si>
  <si>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</si>
  <si>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</si>
  <si>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</si>
  <si>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</si>
  <si>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</si>
  <si>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</si>
  <si>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</si>
  <si>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</si>
  <si>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</si>
  <si>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</si>
  <si>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</si>
  <si>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</si>
  <si>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</si>
  <si>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</si>
  <si>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</si>
  <si>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</si>
  <si>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</si>
  <si>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</si>
  <si>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</si>
  <si>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</si>
  <si>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</si>
  <si>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</si>
  <si>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</si>
  <si>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</si>
  <si>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</si>
  <si>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</si>
  <si>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</si>
  <si>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</si>
  <si>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</si>
  <si>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</si>
  <si>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</si>
  <si>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</si>
  <si>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</si>
  <si>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</si>
  <si>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</si>
  <si>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</si>
  <si>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</si>
  <si>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</si>
  <si>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</si>
  <si>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</si>
  <si>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</si>
  <si>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</si>
  <si>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</si>
  <si>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</si>
  <si>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</si>
  <si>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</si>
  <si>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</si>
  <si>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</si>
  <si>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</si>
  <si>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</si>
  <si>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</si>
  <si>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</si>
  <si>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</si>
  <si>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</si>
  <si>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</si>
  <si>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</si>
  <si>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</si>
  <si>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</si>
  <si>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</si>
  <si>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</si>
  <si>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</si>
  <si>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</si>
  <si>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</si>
  <si>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</si>
  <si>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</si>
  <si>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</si>
  <si>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</si>
  <si>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</si>
  <si>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</si>
  <si>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</si>
  <si>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</si>
  <si>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</si>
  <si>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</si>
  <si>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</si>
  <si>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</si>
  <si>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</si>
  <si>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</si>
  <si>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</si>
  <si>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</si>
  <si>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</si>
  <si>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</si>
  <si>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</si>
  <si>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</si>
  <si>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</si>
  <si>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</si>
  <si>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</si>
  <si>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</si>
  <si>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</si>
  <si>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</si>
  <si>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</si>
  <si>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</si>
  <si>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</si>
  <si>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</si>
  <si>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</si>
  <si>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</si>
  <si>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</si>
  <si>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</si>
  <si>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</si>
  <si>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</si>
  <si>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</si>
  <si>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</si>
  <si>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</si>
  <si>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</si>
  <si>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</si>
  <si>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</si>
  <si>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</si>
  <si>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</si>
  <si>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</si>
  <si>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</si>
  <si>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</si>
  <si>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</si>
  <si>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</si>
  <si>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</si>
  <si>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</si>
  <si>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</si>
  <si>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</si>
  <si>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</si>
  <si>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</si>
  <si>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</si>
  <si>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</si>
  <si>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</si>
  <si>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</si>
  <si>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</si>
  <si>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</si>
  <si>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</si>
  <si>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</si>
  <si>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</si>
  <si>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</si>
  <si>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</si>
  <si>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</si>
  <si>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</si>
  <si>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</si>
  <si>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</si>
  <si>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</si>
  <si>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</si>
  <si>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</si>
  <si>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</si>
  <si>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</si>
  <si>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</si>
  <si>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</si>
  <si>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</si>
  <si>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</si>
  <si>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</si>
  <si>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</si>
  <si>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</si>
  <si>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</si>
  <si>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</si>
  <si>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</si>
  <si>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</si>
  <si>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</si>
  <si>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</si>
  <si>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</si>
  <si>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</si>
  <si>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</si>
  <si>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</si>
  <si>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</si>
  <si>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</si>
  <si>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</si>
  <si>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</si>
  <si>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</si>
  <si>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</si>
  <si>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</si>
  <si>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</si>
  <si>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</si>
  <si>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</si>
  <si>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</si>
  <si>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</si>
  <si>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</si>
  <si>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</si>
  <si>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</si>
  <si>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</si>
  <si>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</si>
  <si>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</si>
  <si>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</si>
  <si>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</si>
  <si>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</si>
  <si>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</si>
  <si>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</si>
  <si>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</si>
  <si>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</si>
  <si>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</si>
  <si>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</si>
  <si>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</si>
  <si>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</si>
  <si>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</si>
  <si>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</si>
  <si>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</si>
  <si>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</si>
  <si>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</si>
  <si>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</si>
  <si>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</si>
  <si>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</si>
  <si>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</si>
  <si>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</si>
  <si>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</si>
  <si>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</si>
  <si>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</si>
  <si>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</si>
  <si>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</si>
  <si>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</si>
  <si>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</si>
  <si>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</si>
  <si>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</si>
  <si>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</si>
  <si>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</si>
  <si>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</si>
  <si>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</si>
  <si>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</si>
  <si>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</si>
  <si>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</si>
  <si>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</si>
  <si>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</si>
  <si>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</si>
  <si>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</si>
  <si>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</si>
  <si>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</si>
  <si>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</si>
  <si>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</si>
  <si>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</si>
  <si>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</si>
  <si>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</si>
  <si>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</si>
  <si>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</si>
  <si>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</si>
  <si>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</si>
  <si>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</si>
  <si>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</si>
  <si>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</si>
  <si>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</si>
  <si>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</si>
  <si>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</si>
  <si>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</si>
  <si>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</si>
  <si>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</si>
  <si>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</si>
  <si>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</si>
  <si>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</si>
  <si>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</si>
  <si>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</si>
  <si>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</si>
  <si>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</si>
  <si>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</si>
  <si>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</si>
  <si>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</si>
  <si>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</si>
  <si>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</si>
  <si>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</si>
  <si>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</si>
  <si>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</si>
  <si>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</si>
  <si>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</si>
  <si>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</si>
  <si>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</si>
  <si>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</si>
  <si>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</si>
  <si>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</si>
  <si>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</si>
  <si>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</si>
  <si>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</si>
  <si>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</si>
  <si>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</si>
  <si>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</si>
  <si>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</si>
  <si>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</si>
  <si>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</si>
  <si>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</si>
  <si>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</si>
  <si>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</si>
  <si>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</si>
  <si>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</si>
  <si>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</si>
  <si>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</si>
  <si>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</si>
  <si>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</si>
  <si>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</si>
  <si>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</si>
  <si>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</si>
  <si>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</si>
  <si>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</si>
  <si>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</si>
  <si>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</si>
  <si>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</si>
  <si>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</si>
  <si>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</si>
  <si>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</si>
  <si>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</si>
  <si>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</si>
  <si>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</si>
  <si>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</si>
  <si>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</si>
  <si>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</si>
  <si>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</si>
  <si>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</si>
  <si>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</si>
  <si>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</si>
  <si>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</si>
  <si>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</si>
  <si>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</si>
  <si>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</si>
  <si>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</si>
  <si>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</si>
  <si>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</si>
  <si>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</si>
  <si>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</si>
  <si>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</si>
  <si>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</si>
  <si>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</si>
  <si>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</si>
  <si>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</si>
  <si>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</si>
  <si>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</si>
  <si>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</si>
  <si>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</si>
  <si>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</si>
  <si>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</si>
  <si>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</si>
  <si>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</si>
  <si>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</si>
  <si>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</si>
  <si>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</si>
  <si>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</si>
  <si>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</si>
  <si>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</si>
  <si>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</si>
  <si>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</si>
  <si>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</si>
  <si>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</si>
  <si>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</si>
  <si>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</si>
  <si>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</si>
  <si>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</si>
  <si>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</si>
  <si>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</si>
  <si>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</si>
  <si>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</si>
  <si>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</si>
  <si>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</si>
  <si>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</si>
  <si>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</si>
  <si>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</si>
  <si>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</si>
  <si>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</si>
  <si>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</si>
  <si>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</si>
  <si>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</si>
  <si>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</si>
  <si>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</si>
  <si>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</si>
  <si>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</si>
  <si>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</si>
  <si>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</si>
  <si>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</si>
  <si>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</si>
  <si>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</si>
  <si>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</si>
  <si>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</si>
  <si>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</si>
  <si>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</si>
  <si>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</si>
  <si>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</si>
  <si>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</si>
  <si>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</si>
  <si>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</si>
  <si>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</si>
  <si>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</si>
  <si>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</si>
  <si>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</si>
  <si>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</si>
  <si>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</si>
  <si>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</si>
  <si>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</si>
  <si>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</si>
  <si>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</si>
  <si>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</si>
  <si>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</si>
  <si>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</si>
  <si>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</si>
  <si>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</si>
  <si>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</si>
  <si>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</si>
  <si>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</si>
  <si>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</si>
  <si>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</si>
  <si>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</si>
  <si>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</si>
  <si>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</si>
  <si>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</si>
  <si>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</si>
  <si>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</si>
  <si>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</si>
  <si>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</si>
  <si>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</si>
  <si>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</si>
  <si>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</si>
  <si>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</si>
  <si>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</si>
  <si>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</si>
  <si>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</si>
  <si>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</si>
  <si>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</si>
  <si>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</si>
  <si>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</si>
  <si>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</si>
  <si>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</si>
  <si>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</si>
  <si>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</si>
  <si>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</si>
  <si>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</si>
  <si>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</si>
  <si>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</si>
  <si>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</si>
  <si>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</si>
  <si>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</si>
  <si>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</si>
  <si>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</si>
  <si>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</si>
  <si>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</si>
  <si>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</si>
  <si>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</si>
  <si>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</si>
  <si>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</si>
  <si>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</si>
  <si>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</si>
  <si>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</si>
  <si>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</si>
  <si>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</si>
  <si>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</si>
  <si>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</si>
  <si>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</si>
  <si>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</si>
  <si>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</si>
  <si>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</si>
  <si>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</si>
  <si>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</si>
  <si>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</si>
  <si>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</si>
  <si>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</si>
  <si>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</si>
  <si>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</si>
  <si>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</si>
  <si>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</si>
  <si>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</si>
  <si>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</si>
  <si>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</si>
  <si>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</si>
  <si>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</si>
  <si>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</si>
  <si>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</si>
  <si>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</si>
  <si>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</si>
  <si>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</si>
  <si>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</si>
  <si>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</si>
  <si>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</si>
  <si>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</si>
  <si>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</si>
  <si>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</si>
  <si>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</si>
  <si>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</si>
  <si>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</si>
  <si>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</si>
  <si>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</si>
  <si>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</si>
  <si>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</si>
  <si>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</si>
  <si>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</si>
  <si>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</si>
  <si>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</si>
  <si>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</si>
  <si>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</si>
  <si>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</si>
  <si>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</si>
  <si>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</si>
  <si>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</si>
  <si>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</si>
  <si>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</si>
  <si>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</si>
  <si>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</si>
  <si>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</si>
  <si>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</si>
  <si>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</si>
  <si>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</si>
  <si>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</si>
  <si>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</si>
  <si>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</si>
  <si>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</si>
  <si>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</si>
  <si>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</si>
  <si>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</si>
  <si>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</si>
  <si>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</si>
  <si>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</si>
  <si>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</si>
  <si>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</si>
  <si>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</si>
  <si>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</si>
  <si>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</si>
  <si>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</si>
  <si>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</si>
  <si>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</si>
  <si>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</si>
  <si>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</si>
  <si>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</si>
  <si>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</si>
  <si>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</si>
  <si>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</si>
  <si>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</si>
  <si>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</si>
  <si>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</si>
  <si>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</si>
  <si>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</si>
  <si>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</si>
  <si>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</si>
  <si>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</si>
  <si>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</si>
  <si>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</si>
  <si>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</si>
  <si>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</si>
  <si>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</si>
  <si>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</si>
  <si>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</si>
  <si>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</si>
  <si>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</si>
  <si>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</si>
  <si>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</si>
  <si>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</si>
  <si>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</si>
  <si>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</si>
  <si>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</si>
  <si>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</si>
  <si>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</si>
  <si>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</si>
  <si>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</si>
  <si>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</si>
  <si>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</si>
  <si>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</si>
  <si>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</si>
  <si>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</si>
  <si>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</si>
  <si>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</si>
  <si>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</si>
  <si>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</si>
  <si>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</si>
  <si>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</si>
  <si>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</si>
  <si>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</si>
  <si>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</si>
  <si>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</si>
  <si>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</si>
  <si>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</si>
  <si>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</si>
  <si>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</si>
  <si>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</si>
  <si>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</si>
  <si>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</si>
  <si>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</si>
  <si>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</si>
  <si>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</si>
  <si>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</si>
  <si>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</si>
  <si>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</si>
  <si>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</si>
  <si>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</si>
  <si>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</si>
  <si>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</si>
  <si>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</si>
  <si>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</si>
  <si>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</si>
  <si>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</si>
  <si>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</si>
  <si>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</si>
  <si>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</si>
  <si>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</si>
  <si>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</si>
  <si>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</si>
  <si>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</si>
  <si>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</si>
  <si>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</si>
  <si>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</si>
  <si>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</si>
  <si>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</si>
  <si>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</si>
  <si>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</si>
  <si>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</si>
  <si>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</si>
  <si>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</si>
  <si>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</si>
  <si>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</si>
  <si>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</si>
  <si>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</si>
  <si>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</si>
  <si>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</si>
  <si>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</si>
  <si>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</si>
  <si>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</si>
  <si>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</si>
  <si>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</si>
  <si>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</si>
  <si>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</si>
  <si>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</si>
  <si>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</si>
  <si>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</si>
  <si>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</si>
  <si>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</si>
  <si>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</si>
  <si>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</si>
  <si>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</si>
  <si>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</si>
  <si>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</si>
  <si>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</si>
  <si>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</si>
  <si>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</si>
  <si>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</si>
  <si>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</si>
  <si>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</si>
  <si>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</si>
  <si>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</si>
  <si>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</si>
  <si>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</si>
  <si>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</si>
  <si>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</si>
  <si>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</si>
  <si>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</si>
  <si>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</si>
  <si>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</si>
  <si>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</si>
  <si>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</si>
  <si>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</si>
  <si>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</si>
  <si>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</si>
  <si>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</si>
  <si>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</si>
  <si>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</si>
  <si>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</si>
  <si>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</si>
  <si>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</si>
  <si>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</si>
  <si>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</si>
  <si>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</si>
  <si>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</si>
  <si>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</si>
  <si>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</si>
  <si>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</si>
  <si>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</si>
  <si>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</si>
  <si>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</si>
  <si>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</si>
  <si>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</si>
  <si>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</si>
  <si>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</si>
  <si>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</si>
  <si>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</si>
  <si>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</si>
  <si>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</si>
  <si>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</si>
  <si>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</si>
  <si>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</si>
  <si>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</si>
  <si>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</si>
  <si>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</si>
  <si>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</si>
  <si>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</si>
  <si>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</si>
  <si>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</si>
  <si>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</si>
  <si>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</si>
  <si>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</si>
  <si>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</si>
  <si>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</si>
  <si>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</si>
  <si>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</si>
  <si>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</si>
  <si>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</si>
  <si>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</si>
  <si>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</si>
  <si>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</si>
  <si>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</si>
  <si>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</si>
  <si>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</si>
  <si>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</si>
  <si>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</si>
  <si>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</si>
  <si>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</si>
  <si>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</si>
  <si>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</si>
  <si>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</si>
  <si>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</si>
  <si>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</si>
  <si>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</si>
  <si>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</si>
  <si>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</si>
  <si>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</si>
  <si>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</si>
  <si>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</si>
  <si>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</si>
  <si>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</si>
  <si>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</si>
  <si>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</si>
  <si>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</si>
  <si>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</si>
  <si>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</si>
  <si>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</si>
  <si>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</si>
  <si>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</si>
  <si>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</si>
  <si>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</si>
  <si>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</si>
  <si>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</si>
  <si>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</si>
  <si>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</si>
  <si>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</si>
  <si>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</si>
  <si>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</si>
  <si>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</si>
  <si>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</si>
  <si>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</si>
  <si>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</si>
  <si>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</si>
  <si>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</si>
  <si>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</si>
  <si>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</si>
  <si>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</si>
  <si>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</si>
  <si>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</si>
  <si>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</si>
  <si>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</si>
  <si>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</si>
  <si>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</si>
  <si>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</si>
  <si>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</si>
  <si>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</si>
  <si>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</si>
  <si>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</si>
  <si>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</si>
  <si>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</si>
  <si>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</si>
  <si>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</si>
  <si>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</si>
  <si>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</si>
  <si>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</si>
  <si>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</si>
  <si>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</si>
  <si>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</si>
  <si>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</si>
  <si>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</si>
  <si>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</si>
  <si>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</si>
  <si>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</si>
  <si>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</si>
  <si>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</si>
  <si>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</si>
  <si>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</si>
  <si>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</si>
  <si>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</si>
  <si>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</si>
  <si>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</si>
  <si>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</si>
  <si>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</si>
  <si>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</si>
  <si>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</si>
  <si>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</si>
  <si>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</si>
  <si>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</si>
  <si>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</si>
  <si>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</si>
  <si>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</si>
  <si>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</si>
  <si>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</si>
  <si>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</si>
  <si>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</si>
  <si>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</si>
  <si>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</si>
  <si>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</si>
  <si>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</si>
  <si>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</si>
  <si>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</si>
  <si>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</si>
  <si>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</si>
  <si>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</si>
  <si>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</si>
  <si>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</si>
  <si>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</si>
  <si>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</si>
  <si>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</si>
  <si>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</si>
  <si>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</si>
  <si>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</si>
  <si>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</si>
  <si>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</si>
  <si>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</si>
  <si>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</si>
  <si>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</si>
  <si>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</si>
  <si>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</si>
  <si>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</si>
  <si>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</si>
  <si>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</si>
  <si>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</si>
  <si>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</si>
  <si>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</si>
  <si>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</si>
  <si>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</si>
  <si>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</si>
  <si>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</si>
  <si>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</si>
  <si>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</si>
  <si>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</si>
  <si>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</si>
  <si>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</si>
  <si>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</si>
  <si>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</si>
  <si>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</si>
  <si>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</si>
  <si>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</si>
  <si>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</si>
  <si>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</si>
  <si>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</si>
  <si>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</si>
  <si>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</si>
  <si>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</si>
  <si>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</si>
  <si>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</si>
  <si>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</si>
  <si>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</si>
  <si>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</si>
  <si>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</si>
  <si>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</si>
  <si>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</si>
  <si>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</si>
  <si>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</si>
  <si>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</si>
  <si>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</si>
  <si>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</si>
  <si>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</si>
  <si>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</si>
  <si>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</si>
  <si>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</si>
  <si>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</si>
  <si>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</si>
  <si>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</si>
  <si>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</si>
  <si>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</si>
  <si>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</si>
  <si>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</si>
  <si>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</si>
  <si>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</si>
  <si>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</si>
  <si>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</si>
  <si>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</si>
  <si>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</si>
  <si>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</si>
  <si>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</si>
  <si>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</si>
  <si>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</si>
  <si>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</si>
  <si>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</si>
  <si>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</si>
  <si>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</si>
  <si>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</si>
  <si>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</si>
  <si>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</si>
  <si>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</si>
  <si>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</si>
  <si>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</si>
  <si>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</si>
  <si>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</si>
  <si>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</si>
  <si>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</si>
  <si>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</si>
  <si>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</si>
  <si>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</si>
  <si>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</si>
  <si>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</si>
  <si>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</si>
  <si>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</si>
  <si>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</si>
  <si>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</si>
  <si>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</si>
  <si>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</si>
  <si>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</si>
  <si>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</si>
  <si>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</si>
  <si>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</si>
  <si>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</si>
  <si>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</si>
  <si>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</si>
  <si>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</si>
  <si>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</si>
  <si>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</si>
  <si>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</si>
  <si>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</si>
  <si>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</si>
  <si>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</si>
  <si>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</si>
  <si>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</si>
  <si>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</si>
  <si>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</si>
  <si>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</si>
  <si>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</si>
  <si>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</si>
  <si>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</si>
  <si>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</si>
  <si>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</si>
  <si>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</si>
  <si>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</si>
  <si>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</si>
  <si>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</si>
  <si>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</si>
  <si>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</si>
  <si>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</si>
  <si>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</si>
  <si>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</si>
  <si>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</si>
  <si>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</si>
  <si>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</si>
  <si>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</si>
  <si>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</si>
  <si>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</si>
  <si>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</si>
  <si>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</si>
  <si>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</si>
  <si>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</si>
  <si>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</si>
  <si>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</si>
  <si>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</si>
  <si>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</si>
  <si>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</si>
  <si>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</si>
  <si>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</si>
  <si>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</si>
  <si>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</si>
  <si>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</si>
  <si>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</si>
  <si>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</si>
  <si>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</si>
  <si>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</si>
  <si>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</si>
  <si>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</si>
  <si>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</si>
  <si>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</si>
  <si>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</si>
  <si>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</si>
  <si>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</si>
  <si>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</si>
  <si>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</si>
  <si>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</si>
  <si>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</si>
  <si>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</si>
  <si>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</si>
  <si>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</si>
  <si>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</si>
  <si>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</si>
  <si>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</si>
  <si>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</si>
  <si>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</si>
  <si>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</si>
  <si>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</si>
  <si>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</si>
  <si>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</si>
  <si>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</si>
  <si>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</si>
  <si>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</si>
  <si>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</si>
  <si>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</si>
  <si>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</si>
  <si>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</si>
  <si>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</si>
  <si>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</si>
  <si>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</si>
  <si>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</si>
  <si>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</si>
  <si>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</si>
  <si>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</si>
  <si>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</si>
  <si>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</si>
  <si>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</si>
  <si>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</si>
  <si>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</si>
  <si>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</si>
  <si>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</si>
  <si>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</si>
  <si>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</si>
  <si>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</si>
  <si>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</si>
  <si>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</si>
  <si>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</si>
  <si>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</si>
  <si>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</si>
  <si>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</si>
  <si>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</si>
  <si>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</si>
  <si>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</si>
  <si>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</si>
  <si>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</si>
  <si>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</si>
  <si>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</si>
  <si>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</si>
  <si>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</si>
  <si>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</si>
  <si>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</si>
  <si>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</si>
  <si>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</si>
  <si>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</si>
  <si>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</si>
  <si>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</si>
  <si>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</si>
  <si>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</si>
  <si>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</si>
  <si>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</si>
  <si>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</si>
  <si>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</si>
  <si>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</si>
  <si>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</si>
  <si>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</si>
  <si>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</si>
  <si>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</si>
  <si>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</si>
  <si>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</si>
  <si>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</si>
  <si>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</si>
  <si>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</si>
  <si>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</si>
  <si>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</si>
  <si>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</si>
  <si>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</si>
  <si>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</si>
  <si>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</si>
  <si>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</si>
  <si>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</si>
  <si>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</si>
  <si>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</si>
  <si>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</si>
  <si>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</si>
  <si>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</si>
  <si>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</si>
  <si>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</si>
  <si>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</si>
  <si>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</si>
  <si>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</si>
  <si>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</si>
  <si>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</si>
  <si>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</si>
  <si>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</si>
  <si>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</si>
  <si>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</si>
  <si>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</si>
  <si>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</si>
  <si>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</si>
  <si>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</si>
  <si>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</si>
  <si>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</si>
  <si>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</si>
  <si>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</si>
  <si>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</si>
  <si>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</si>
  <si>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</si>
  <si>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</si>
  <si>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</si>
  <si>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</si>
  <si>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</si>
  <si>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</si>
  <si>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</si>
  <si>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</si>
  <si>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</si>
  <si>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</si>
  <si>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</si>
  <si>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</si>
  <si>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</si>
  <si>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</si>
  <si>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</si>
  <si>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</si>
  <si>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</si>
  <si>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</si>
  <si>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</si>
  <si>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</si>
  <si>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</si>
  <si>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</si>
  <si>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</si>
  <si>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</si>
  <si>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</si>
  <si>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</si>
  <si>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</si>
  <si>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</si>
  <si>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</si>
  <si>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</si>
  <si>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</si>
  <si>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</si>
  <si>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</si>
  <si>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</si>
  <si>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</si>
  <si>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</si>
  <si>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</si>
  <si>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</si>
  <si>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</si>
  <si>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</si>
  <si>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</si>
  <si>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</si>
  <si>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</si>
  <si>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</si>
  <si>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</si>
  <si>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</si>
  <si>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</si>
  <si>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</si>
  <si>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</si>
  <si>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</si>
  <si>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</si>
  <si>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</si>
  <si>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</si>
  <si>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</si>
  <si>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</si>
  <si>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</si>
  <si>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</si>
  <si>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</si>
  <si>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</si>
  <si>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</si>
  <si>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</si>
  <si>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</si>
  <si>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</si>
  <si>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</si>
  <si>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</si>
  <si>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</si>
  <si>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</si>
  <si>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</si>
  <si>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</si>
  <si>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</si>
  <si>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</si>
  <si>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</si>
  <si>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</si>
  <si>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</si>
  <si>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</si>
  <si>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</si>
  <si>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</si>
  <si>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</si>
  <si>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</si>
  <si>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</si>
  <si>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</si>
  <si>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</si>
  <si>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</si>
  <si>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</si>
  <si>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</si>
  <si>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</si>
  <si>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</si>
  <si>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</si>
  <si>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</si>
  <si>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</si>
  <si>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</si>
  <si>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</si>
  <si>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</si>
  <si>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</si>
  <si>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</si>
  <si>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</si>
  <si>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</si>
  <si>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</si>
  <si>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</si>
  <si>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</si>
  <si>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</si>
  <si>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</si>
  <si>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</si>
  <si>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</si>
  <si>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</si>
  <si>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</si>
  <si>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</si>
  <si>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</si>
  <si>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</si>
  <si>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</si>
  <si>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</si>
  <si>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</si>
  <si>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</si>
  <si>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</si>
  <si>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</si>
  <si>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</si>
  <si>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</si>
  <si>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</si>
  <si>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</si>
  <si>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</si>
  <si>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</si>
  <si>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</si>
  <si>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</si>
  <si>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</si>
  <si>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</si>
  <si>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</si>
  <si>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</si>
  <si>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</si>
  <si>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</si>
  <si>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</si>
  <si>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</si>
  <si>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</si>
  <si>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</si>
  <si>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</si>
  <si>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</si>
  <si>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</si>
  <si>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</si>
  <si>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</si>
  <si>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</si>
  <si>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</si>
  <si>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</si>
  <si>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</si>
  <si>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</si>
  <si>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</si>
  <si>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</si>
  <si>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</si>
  <si>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</si>
  <si>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</si>
  <si>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</si>
  <si>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</si>
  <si>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</si>
  <si>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</si>
  <si>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</si>
  <si>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</si>
  <si>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</si>
  <si>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</si>
  <si>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</si>
  <si>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</si>
  <si>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</si>
  <si>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</si>
  <si>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</si>
  <si>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</si>
  <si>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</si>
  <si>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</si>
  <si>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</si>
  <si>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</si>
  <si>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</si>
  <si>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</si>
  <si>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</si>
  <si>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</si>
  <si>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</si>
  <si>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</si>
  <si>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</si>
  <si>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</si>
  <si>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</si>
  <si>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</si>
  <si>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</si>
  <si>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</si>
  <si>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</si>
  <si>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</si>
  <si>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</si>
  <si>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</si>
  <si>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</si>
  <si>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</si>
  <si>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</si>
  <si>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</si>
  <si>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</si>
  <si>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</si>
  <si>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</si>
  <si>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</si>
  <si>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</si>
  <si>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</si>
  <si>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</si>
  <si>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</si>
  <si>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</si>
  <si>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</si>
  <si>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</si>
  <si>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</si>
  <si>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</si>
  <si>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</si>
  <si>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</si>
  <si>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</si>
  <si>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</si>
  <si>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</si>
  <si>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</si>
  <si>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</si>
  <si>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</si>
  <si>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</si>
  <si>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</si>
  <si>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</si>
  <si>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</si>
  <si>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</si>
  <si>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</si>
  <si>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</si>
  <si>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</si>
  <si>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</si>
  <si>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</si>
  <si>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</si>
  <si>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</si>
  <si>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</si>
  <si>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</si>
  <si>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</si>
  <si>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</si>
  <si>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</si>
  <si>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</si>
  <si>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</si>
  <si>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</si>
  <si>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</si>
  <si>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</si>
  <si>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</si>
  <si>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</si>
  <si>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</si>
  <si>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</si>
  <si>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</si>
  <si>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</si>
  <si>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</si>
  <si>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</si>
  <si>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</si>
  <si>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</si>
  <si>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</si>
  <si>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</si>
  <si>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</si>
  <si>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</si>
  <si>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</si>
  <si>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</si>
  <si>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</si>
  <si>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</si>
  <si>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</si>
  <si>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</si>
  <si>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</si>
  <si>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</si>
  <si>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</si>
  <si>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</si>
  <si>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</si>
  <si>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</si>
  <si>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</si>
  <si>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</si>
  <si>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</si>
  <si>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</si>
  <si>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</si>
  <si>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</si>
  <si>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</si>
  <si>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</si>
  <si>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</si>
  <si>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</si>
  <si>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</si>
  <si>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</si>
  <si>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</si>
  <si>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</si>
  <si>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</si>
  <si>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</si>
  <si>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</si>
  <si>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</si>
  <si>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</si>
  <si>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</si>
  <si>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</si>
  <si>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</si>
  <si>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</si>
  <si>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</si>
  <si>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</si>
  <si>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</si>
  <si>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</si>
  <si>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</si>
  <si>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</si>
  <si>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</si>
  <si>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</si>
  <si>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</si>
  <si>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</si>
  <si>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</si>
  <si>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</si>
  <si>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</si>
  <si>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</si>
  <si>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</si>
  <si>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</si>
  <si>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</si>
  <si>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</si>
  <si>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</si>
  <si>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</si>
  <si>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</si>
  <si>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</si>
  <si>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</si>
  <si>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</si>
  <si>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</si>
  <si>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</si>
  <si>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</si>
  <si>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</si>
  <si>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</si>
  <si>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</si>
  <si>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</si>
  <si>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</si>
  <si>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</si>
  <si>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</si>
  <si>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</si>
  <si>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</si>
  <si>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</si>
  <si>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</si>
  <si>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</si>
  <si>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</si>
  <si>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</si>
  <si>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</si>
  <si>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</si>
  <si>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</si>
  <si>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</si>
  <si>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</si>
  <si>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</si>
  <si>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</si>
  <si>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</si>
  <si>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</si>
  <si>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</si>
  <si>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</si>
  <si>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</si>
  <si>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</si>
  <si>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</si>
  <si>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</si>
  <si>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</si>
  <si>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</si>
  <si>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</si>
  <si>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</si>
  <si>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</si>
  <si>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</si>
  <si>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</si>
  <si>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</si>
  <si>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</si>
  <si>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</si>
  <si>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</si>
  <si>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</si>
  <si>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</si>
  <si>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</si>
  <si>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</si>
  <si>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</si>
  <si>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</si>
  <si>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</si>
  <si>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</si>
  <si>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</si>
  <si>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</si>
  <si>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</si>
  <si>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</si>
  <si>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</si>
  <si>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</si>
  <si>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</si>
  <si>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</si>
  <si>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</si>
  <si>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</si>
  <si>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</si>
  <si>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</si>
  <si>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</si>
  <si>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</si>
  <si>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</si>
  <si>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</si>
  <si>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</si>
  <si>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</si>
  <si>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</si>
  <si>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</si>
  <si>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</si>
  <si>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</si>
  <si>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</si>
  <si>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</si>
  <si>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</si>
  <si>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</si>
  <si>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</si>
  <si>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</si>
  <si>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</si>
  <si>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</si>
  <si>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</si>
  <si>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</si>
  <si>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</si>
  <si>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</si>
  <si>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</si>
  <si>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</si>
  <si>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</si>
  <si>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</si>
  <si>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</si>
  <si>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</si>
  <si>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</si>
  <si>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</si>
  <si>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</si>
  <si>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</si>
  <si>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</si>
  <si>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</si>
  <si>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</si>
  <si>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</si>
  <si>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</si>
  <si>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</si>
  <si>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</si>
  <si>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</si>
  <si>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</si>
  <si>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</si>
  <si>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</si>
  <si>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</si>
  <si>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</si>
  <si>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</si>
  <si>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</si>
  <si>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</si>
  <si>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</si>
  <si>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</si>
  <si>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</si>
  <si>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</si>
  <si>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</si>
  <si>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</si>
  <si>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</si>
  <si>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</si>
  <si>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</si>
  <si>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</si>
  <si>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</si>
  <si>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</si>
  <si>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</si>
  <si>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</si>
  <si>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</si>
  <si>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</si>
  <si>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</si>
  <si>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</si>
  <si>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</si>
  <si>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</si>
  <si>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</si>
  <si>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</si>
  <si>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</si>
  <si>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</si>
  <si>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</si>
  <si>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</si>
  <si>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</si>
  <si>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</si>
  <si>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</si>
  <si>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</si>
  <si>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</si>
  <si>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</si>
  <si>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</si>
  <si>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</si>
  <si>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</si>
  <si>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</si>
  <si>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</si>
  <si>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</si>
  <si>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</si>
  <si>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</si>
  <si>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</si>
  <si>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</si>
  <si>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</si>
  <si>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</si>
  <si>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</si>
  <si>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</si>
  <si>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</si>
  <si>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</si>
  <si>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</si>
  <si>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</si>
  <si>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</si>
  <si>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</si>
  <si>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</si>
  <si>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</si>
  <si>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</si>
  <si>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</si>
  <si>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</si>
  <si>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</si>
  <si>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</si>
  <si>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</si>
  <si>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</si>
  <si>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</si>
  <si>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</si>
  <si>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</si>
  <si>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</si>
  <si>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</si>
  <si>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</si>
  <si>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</si>
  <si>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</si>
  <si>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</si>
  <si>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</si>
  <si>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</si>
  <si>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</si>
  <si>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</si>
  <si>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</si>
  <si>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</si>
  <si>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</si>
  <si>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</si>
  <si>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</si>
  <si>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</si>
  <si>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</si>
  <si>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</si>
  <si>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</si>
  <si>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</si>
  <si>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</si>
  <si>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</si>
  <si>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</si>
  <si>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</si>
  <si>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</si>
  <si>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</si>
  <si>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</si>
  <si>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</si>
  <si>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</si>
  <si>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</si>
  <si>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</si>
  <si>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</si>
  <si>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</si>
  <si>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</si>
  <si>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</si>
  <si>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</si>
  <si>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</si>
  <si>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</si>
  <si>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</si>
  <si>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</si>
  <si>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</si>
  <si>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</si>
  <si>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</si>
  <si>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</si>
  <si>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</si>
  <si>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</si>
  <si>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</si>
  <si>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</si>
  <si>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</si>
  <si>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</si>
  <si>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</si>
  <si>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</si>
  <si>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</si>
  <si>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</si>
  <si>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</si>
  <si>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</si>
  <si>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</si>
  <si>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</si>
  <si>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</si>
  <si>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</si>
  <si>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</si>
  <si>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</si>
  <si>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</si>
  <si>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</si>
  <si>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</si>
  <si>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</si>
  <si>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</si>
  <si>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</si>
  <si>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</si>
  <si>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</si>
  <si>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</si>
  <si>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</si>
  <si>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</si>
  <si>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</si>
  <si>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</si>
  <si>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</si>
  <si>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</si>
  <si>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</si>
  <si>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</si>
  <si>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</si>
  <si>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</si>
  <si>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</si>
  <si>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</si>
  <si>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</si>
  <si>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</si>
  <si>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</si>
  <si>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</si>
  <si>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</si>
  <si>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</si>
  <si>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</si>
  <si>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</si>
  <si>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</si>
  <si>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</si>
  <si>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</si>
  <si>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</si>
  <si>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</si>
  <si>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</si>
  <si>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</si>
  <si>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</si>
  <si>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</si>
  <si>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</si>
  <si>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</si>
  <si>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</si>
  <si>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</si>
  <si>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</si>
  <si>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</si>
  <si>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</si>
  <si>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</si>
  <si>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</si>
  <si>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</si>
  <si>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</si>
  <si>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</si>
  <si>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</si>
  <si>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</si>
  <si>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</si>
  <si>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</si>
  <si>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</si>
  <si>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</si>
  <si>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</si>
  <si>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</si>
  <si>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</si>
  <si>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</si>
  <si>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</si>
  <si>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</si>
  <si>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</si>
  <si>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</si>
  <si>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</si>
  <si>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</si>
  <si>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</si>
  <si>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</si>
  <si>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</si>
  <si>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</si>
  <si>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</si>
  <si>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</si>
  <si>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</si>
  <si>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</si>
  <si>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</si>
  <si>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</si>
  <si>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</si>
  <si>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</si>
  <si>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</si>
  <si>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</si>
  <si>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</si>
  <si>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</si>
  <si>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</si>
  <si>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</si>
  <si>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</si>
  <si>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</si>
  <si>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</si>
  <si>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</si>
  <si>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</si>
  <si>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</si>
  <si>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</si>
  <si>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</si>
  <si>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</si>
  <si>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</si>
  <si>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</si>
  <si>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</si>
  <si>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</si>
  <si>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</si>
  <si>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</si>
  <si>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</si>
  <si>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</si>
  <si>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</si>
  <si>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</si>
  <si>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</si>
  <si>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</si>
  <si>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</si>
  <si>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</si>
  <si>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</si>
  <si>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</si>
  <si>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</si>
  <si>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</si>
  <si>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</si>
  <si>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</si>
  <si>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</si>
  <si>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</si>
  <si>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</si>
  <si>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</si>
  <si>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</si>
  <si>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</si>
  <si>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</si>
  <si>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</si>
  <si>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</si>
  <si>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</si>
  <si>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</si>
  <si>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</si>
  <si>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</si>
  <si>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</si>
  <si>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</si>
  <si>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</si>
  <si>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</si>
  <si>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</si>
  <si>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</si>
  <si>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</si>
  <si>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</si>
  <si>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</si>
  <si>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</si>
  <si>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</si>
  <si>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</si>
  <si>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</si>
  <si>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</si>
  <si>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</si>
  <si>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</si>
  <si>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</si>
  <si>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</si>
  <si>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</si>
  <si>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</si>
  <si>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</si>
  <si>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</si>
  <si>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</si>
  <si>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</si>
  <si>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</si>
  <si>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</si>
  <si>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</si>
  <si>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</si>
  <si>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</si>
  <si>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</si>
  <si>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</si>
  <si>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</si>
  <si>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</si>
  <si>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</si>
  <si>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</si>
  <si>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</si>
  <si>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</si>
  <si>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</si>
  <si>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</si>
  <si>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</si>
  <si>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</si>
  <si>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</si>
  <si>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</si>
  <si>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</si>
  <si>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</si>
  <si>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</si>
  <si>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</si>
  <si>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</si>
  <si>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</si>
  <si>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</si>
  <si>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</si>
  <si>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</si>
  <si>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</si>
  <si>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</si>
  <si>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</si>
  <si>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</si>
  <si>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</si>
  <si>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</si>
  <si>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</si>
  <si>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</si>
  <si>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</si>
  <si>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</si>
  <si>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</si>
  <si>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</si>
  <si>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</si>
  <si>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</si>
  <si>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</si>
  <si>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</si>
  <si>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</si>
  <si>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</si>
  <si>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</si>
  <si>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</si>
  <si>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</si>
  <si>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</si>
  <si>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</si>
  <si>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</si>
  <si>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</si>
  <si>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</si>
  <si>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</si>
  <si>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</si>
  <si>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</si>
  <si>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</si>
  <si>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</si>
  <si>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</si>
  <si>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</si>
  <si>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</si>
  <si>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</si>
  <si>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</si>
  <si>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</si>
  <si>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</si>
  <si>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</si>
  <si>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</si>
  <si>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</si>
  <si>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</si>
  <si>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</si>
  <si>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</si>
  <si>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</si>
  <si>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</si>
  <si>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</si>
  <si>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</si>
  <si>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</si>
  <si>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</si>
  <si>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</si>
  <si>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</si>
  <si>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</si>
  <si>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</si>
  <si>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</si>
  <si>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</si>
  <si>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</si>
  <si>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</si>
  <si>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</si>
  <si>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</si>
  <si>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</si>
  <si>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</si>
  <si>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</si>
  <si>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</si>
  <si>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</si>
  <si>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</si>
  <si>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</si>
  <si>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</si>
  <si>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</si>
  <si>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</si>
  <si>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</si>
  <si>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</si>
  <si>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</si>
  <si>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</si>
  <si>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</si>
  <si>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</si>
  <si>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</si>
  <si>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</si>
  <si>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</si>
  <si>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</si>
  <si>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</si>
  <si>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</si>
  <si>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</si>
  <si>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</si>
  <si>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</si>
  <si>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</si>
  <si>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</si>
  <si>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</si>
  <si>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</si>
  <si>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</si>
  <si>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</si>
  <si>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</si>
  <si>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</si>
  <si>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</si>
  <si>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</si>
  <si>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</si>
  <si>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</si>
  <si>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</si>
  <si>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</si>
  <si>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</si>
  <si>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</si>
  <si>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</si>
  <si>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</si>
  <si>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</si>
  <si>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</si>
  <si>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</si>
  <si>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</si>
  <si>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</si>
  <si>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</si>
  <si>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</si>
  <si>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</si>
  <si>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</si>
  <si>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</si>
  <si>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</si>
  <si>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</si>
  <si>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</si>
  <si>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</si>
  <si>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</si>
  <si>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</si>
  <si>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</si>
  <si>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</si>
  <si>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</si>
  <si>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</si>
  <si>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</si>
  <si>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</si>
  <si>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</si>
  <si>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</si>
  <si>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</si>
  <si>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</si>
  <si>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</si>
  <si>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</si>
  <si>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</si>
  <si>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</si>
  <si>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</si>
  <si>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</si>
  <si>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</si>
  <si>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</si>
  <si>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</si>
  <si>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</si>
  <si>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</si>
  <si>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</si>
  <si>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</si>
  <si>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</si>
  <si>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</si>
  <si>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</si>
  <si>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</si>
  <si>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</si>
  <si>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</si>
  <si>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</si>
  <si>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</si>
  <si>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</si>
  <si>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</si>
  <si>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</si>
  <si>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</si>
  <si>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</si>
  <si>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</si>
  <si>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</si>
  <si>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</si>
  <si>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</si>
  <si>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</si>
  <si>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</si>
  <si>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</si>
  <si>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</si>
  <si>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</si>
  <si>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</si>
  <si>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</si>
  <si>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</si>
  <si>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</si>
  <si>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</si>
  <si>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</si>
  <si>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</si>
  <si>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</si>
  <si>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</si>
  <si>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</si>
  <si>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</si>
  <si>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</si>
  <si>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</si>
  <si>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</si>
  <si>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</si>
  <si>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</si>
  <si>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</si>
  <si>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</si>
  <si>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</si>
  <si>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</si>
  <si>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</si>
  <si>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</si>
  <si>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</si>
  <si>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</si>
  <si>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</si>
  <si>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</si>
  <si>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</si>
  <si>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</si>
  <si>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</si>
  <si>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</si>
  <si>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</si>
  <si>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</si>
  <si>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</si>
  <si>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</si>
  <si>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</si>
  <si>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</si>
  <si>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</si>
  <si>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</si>
  <si>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</si>
  <si>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</si>
  <si>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</si>
  <si>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</si>
  <si>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</si>
  <si>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</si>
  <si>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</si>
  <si>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</si>
  <si>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</si>
  <si>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</si>
  <si>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</si>
  <si>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</si>
  <si>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</si>
  <si>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</si>
  <si>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</si>
  <si>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</si>
  <si>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</si>
  <si>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</si>
  <si>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</si>
  <si>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</si>
  <si>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</si>
  <si>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</si>
  <si>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</si>
  <si>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</si>
  <si>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</si>
  <si>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</si>
  <si>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</si>
  <si>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</si>
  <si>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</si>
  <si>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</si>
  <si>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</si>
  <si>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</si>
  <si>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</si>
  <si>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</si>
  <si>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</si>
  <si>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</si>
  <si>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</si>
  <si>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</si>
  <si>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</si>
  <si>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</si>
  <si>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</si>
  <si>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</si>
  <si>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</si>
  <si>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</si>
  <si>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</si>
  <si>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</si>
  <si>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</si>
  <si>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</si>
  <si>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</si>
  <si>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</si>
  <si>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</si>
  <si>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</si>
  <si>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</si>
  <si>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</si>
  <si>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</si>
  <si>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</si>
  <si>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</si>
  <si>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</si>
  <si>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</si>
  <si>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</si>
  <si>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</si>
  <si>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</si>
  <si>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</si>
  <si>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</si>
  <si>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</si>
  <si>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</si>
  <si>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</si>
  <si>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</si>
  <si>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</si>
  <si>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</si>
  <si>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</si>
  <si>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</si>
  <si>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</si>
  <si>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</si>
  <si>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</si>
  <si>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</si>
  <si>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</si>
  <si>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</si>
  <si>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</si>
  <si>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</si>
  <si>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</si>
  <si>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</si>
  <si>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</si>
  <si>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</si>
  <si>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</si>
  <si>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</si>
  <si>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</si>
  <si>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</si>
  <si>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</si>
  <si>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</si>
  <si>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</si>
  <si>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</si>
  <si>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</si>
  <si>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</si>
  <si>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</si>
  <si>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</si>
  <si>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</si>
  <si>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</si>
  <si>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</si>
  <si>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</si>
  <si>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</si>
  <si>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</si>
  <si>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</si>
  <si>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</si>
  <si>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</si>
  <si>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</si>
  <si>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</si>
  <si>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</si>
  <si>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</si>
  <si>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</si>
  <si>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</si>
  <si>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</si>
  <si>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</si>
  <si>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</si>
  <si>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</si>
  <si>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</si>
  <si>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</si>
  <si>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</si>
  <si>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</si>
  <si>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</si>
  <si>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</si>
  <si>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</si>
  <si>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</si>
  <si>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</si>
  <si>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</si>
  <si>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</si>
  <si>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</si>
  <si>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</si>
  <si>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</si>
  <si>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</si>
  <si>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</si>
  <si>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</si>
  <si>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</si>
  <si>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</si>
  <si>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</si>
  <si>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</si>
  <si>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</si>
  <si>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</si>
  <si>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</si>
  <si>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</si>
  <si>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</si>
  <si>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</si>
  <si>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</si>
  <si>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</si>
  <si>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</si>
  <si>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</si>
  <si>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</si>
  <si>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</si>
  <si>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</si>
  <si>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</si>
  <si>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</si>
  <si>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</si>
  <si>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</si>
  <si>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</si>
  <si>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</si>
  <si>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</si>
  <si>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</si>
  <si>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</si>
  <si>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</si>
  <si>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</si>
  <si>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</si>
  <si>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</si>
  <si>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</si>
  <si>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</si>
  <si>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</si>
  <si>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</si>
  <si>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</si>
  <si>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</si>
  <si>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</si>
  <si>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</si>
  <si>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</si>
  <si>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</si>
  <si>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</si>
  <si>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</si>
  <si>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</si>
  <si>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</si>
  <si>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</si>
  <si>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</si>
  <si>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</si>
  <si>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</si>
  <si>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</si>
  <si>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</si>
  <si>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</si>
  <si>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</si>
  <si>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</si>
  <si>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</si>
  <si>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</si>
  <si>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</si>
  <si>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</si>
  <si>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</si>
  <si>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</si>
  <si>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</si>
  <si>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</si>
  <si>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</si>
  <si>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</si>
  <si>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</si>
  <si>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</si>
  <si>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</si>
  <si>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</si>
  <si>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</si>
  <si>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</si>
  <si>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</si>
  <si>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</si>
  <si>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</si>
  <si>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</si>
  <si>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</si>
  <si>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</si>
  <si>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</si>
  <si>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</si>
  <si>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</si>
  <si>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</si>
  <si>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</si>
  <si>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</si>
  <si>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</si>
  <si>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</si>
  <si>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</si>
  <si>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</si>
  <si>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</si>
  <si>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</si>
  <si>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</si>
  <si>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</si>
  <si>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</si>
  <si>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</si>
  <si>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</si>
  <si>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</si>
  <si>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</si>
  <si>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</si>
  <si>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</si>
  <si>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</si>
  <si>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</si>
  <si>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</si>
  <si>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</si>
  <si>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</si>
  <si>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</si>
  <si>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</si>
  <si>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</si>
  <si>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</si>
  <si>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</si>
  <si>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</si>
  <si>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</si>
  <si>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</si>
  <si>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</si>
  <si>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</si>
  <si>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</si>
  <si>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</si>
  <si>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</si>
  <si>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</si>
  <si>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</si>
  <si>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</si>
  <si>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</si>
  <si>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</si>
  <si>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</si>
  <si>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</si>
  <si>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</si>
  <si>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</si>
  <si>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</si>
  <si>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</si>
  <si>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</si>
  <si>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</si>
  <si>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</si>
  <si>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</si>
  <si>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</si>
  <si>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</si>
  <si>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</si>
  <si>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</si>
  <si>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</si>
  <si>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</si>
  <si>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</si>
  <si>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</si>
  <si>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</si>
  <si>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</si>
  <si>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</si>
  <si>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</si>
  <si>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</si>
  <si>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</si>
  <si>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</si>
  <si>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</si>
  <si>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</si>
  <si>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</si>
  <si>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</si>
  <si>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</si>
  <si>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</si>
  <si>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</si>
  <si>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</si>
  <si>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</si>
  <si>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</si>
  <si>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</si>
  <si>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</si>
  <si>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</si>
  <si>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</si>
  <si>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</si>
  <si>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</si>
  <si>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</si>
  <si>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</si>
  <si>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</si>
  <si>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</si>
  <si>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</si>
  <si>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</si>
  <si>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</si>
  <si>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</si>
  <si>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</si>
  <si>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</si>
  <si>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</si>
  <si>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</si>
  <si>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</si>
  <si>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</si>
  <si>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</si>
  <si>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</si>
  <si>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</si>
  <si>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</si>
  <si>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</si>
  <si>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</si>
  <si>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</si>
  <si>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</si>
  <si>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</si>
  <si>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</si>
  <si>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</si>
  <si>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</si>
  <si>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</si>
  <si>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</si>
  <si>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</si>
  <si>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</si>
  <si>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</si>
  <si>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</si>
  <si>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</si>
  <si>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</si>
  <si>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</si>
  <si>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</si>
  <si>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</si>
  <si>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</si>
  <si>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</si>
  <si>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</si>
  <si>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</si>
  <si>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</si>
  <si>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</si>
  <si>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</si>
  <si>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</si>
  <si>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</si>
  <si>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</si>
  <si>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</si>
  <si>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</si>
  <si>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</si>
  <si>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</si>
  <si>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</si>
  <si>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</si>
  <si>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</si>
  <si>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</si>
  <si>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</si>
  <si>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</si>
  <si>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</si>
  <si>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</si>
  <si>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</si>
  <si>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</si>
  <si>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</si>
  <si>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</si>
  <si>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</si>
  <si>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</si>
  <si>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</si>
  <si>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</si>
  <si>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</si>
  <si>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</si>
  <si>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</si>
  <si>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</si>
  <si>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</si>
  <si>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</si>
  <si>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</si>
  <si>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</si>
  <si>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</si>
  <si>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</si>
  <si>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</si>
  <si>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</si>
  <si>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</si>
  <si>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</si>
  <si>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</si>
  <si>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</si>
  <si>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</si>
  <si>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</si>
  <si>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</si>
  <si>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</si>
  <si>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</si>
  <si>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</si>
  <si>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</si>
  <si>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</si>
  <si>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</si>
  <si>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</si>
  <si>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</si>
  <si>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</si>
  <si>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</si>
  <si>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</si>
  <si>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</si>
  <si>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</si>
  <si>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</si>
  <si>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</si>
  <si>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</si>
  <si>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</si>
  <si>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</si>
  <si>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</si>
  <si>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</si>
  <si>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</si>
  <si>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</si>
  <si>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</si>
  <si>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</si>
  <si>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</si>
  <si>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</si>
  <si>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</si>
  <si>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</si>
  <si>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</si>
  <si>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</si>
  <si>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</si>
  <si>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</si>
  <si>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</si>
  <si>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</si>
  <si>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</si>
  <si>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</si>
  <si>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</si>
  <si>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</si>
  <si>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</si>
  <si>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</si>
  <si>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</si>
  <si>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</si>
  <si>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</si>
  <si>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</si>
  <si>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</si>
  <si>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</si>
  <si>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</si>
  <si>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</si>
  <si>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</si>
  <si>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</si>
  <si>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</si>
  <si>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</si>
  <si>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</si>
  <si>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</si>
  <si>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</si>
  <si>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</si>
  <si>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</si>
  <si>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</si>
  <si>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</si>
  <si>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</si>
  <si>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</si>
  <si>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</si>
  <si>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</si>
  <si>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</si>
  <si>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</si>
  <si>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</si>
  <si>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</si>
  <si>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</si>
  <si>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</si>
  <si>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</si>
  <si>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</si>
  <si>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</si>
  <si>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</si>
  <si>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</si>
  <si>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</si>
  <si>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</si>
  <si>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</si>
  <si>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</si>
  <si>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</si>
  <si>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</si>
  <si>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</si>
  <si>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</si>
  <si>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</si>
  <si>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</si>
  <si>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</si>
  <si>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</si>
  <si>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</si>
  <si>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</si>
  <si>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</si>
  <si>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</si>
  <si>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</si>
  <si>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</si>
  <si>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</si>
  <si>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</si>
  <si>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</si>
  <si>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</si>
  <si>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</si>
  <si>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</si>
  <si>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</si>
  <si>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</si>
  <si>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</si>
  <si>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</si>
  <si>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</si>
  <si>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</si>
  <si>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</si>
  <si>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</si>
  <si>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</si>
  <si>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</si>
  <si>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</si>
  <si>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</si>
  <si>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</si>
  <si>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</si>
  <si>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</si>
  <si>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</si>
  <si>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</si>
  <si>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</si>
  <si>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</si>
  <si>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</si>
  <si>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</si>
  <si>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</si>
  <si>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</si>
  <si>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</si>
  <si>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</si>
  <si>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</si>
  <si>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</si>
  <si>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</si>
  <si>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</si>
  <si>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</si>
  <si>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</si>
  <si>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</si>
  <si>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</si>
  <si>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</si>
  <si>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</si>
  <si>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</si>
  <si>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</si>
  <si>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</si>
  <si>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</si>
  <si>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</si>
  <si>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</si>
  <si>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</si>
  <si>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</si>
  <si>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</si>
  <si>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</si>
  <si>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</si>
  <si>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</si>
  <si>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</si>
  <si>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</si>
  <si>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</si>
  <si>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</si>
  <si>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</si>
  <si>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</si>
  <si>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</si>
  <si>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</si>
  <si>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</si>
  <si>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</si>
  <si>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</si>
  <si>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</si>
  <si>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</si>
  <si>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</si>
  <si>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</si>
  <si>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</si>
  <si>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</si>
  <si>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</si>
  <si>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</si>
  <si>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</si>
  <si>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</si>
  <si>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</si>
  <si>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</si>
  <si>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</si>
  <si>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</si>
  <si>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</si>
  <si>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</si>
  <si>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</si>
  <si>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</si>
  <si>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</si>
  <si>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</si>
  <si>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</si>
  <si>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</si>
  <si>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</si>
  <si>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</si>
  <si>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</si>
  <si>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</si>
  <si>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</si>
  <si>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</si>
  <si>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</si>
  <si>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</si>
  <si>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</si>
  <si>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</si>
  <si>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</si>
  <si>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</si>
  <si>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</si>
  <si>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</si>
  <si>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</si>
  <si>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</si>
  <si>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</si>
  <si>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</si>
  <si>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</si>
  <si>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</si>
  <si>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</si>
  <si>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</si>
  <si>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</si>
  <si>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</si>
  <si>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</si>
  <si>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</si>
  <si>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</si>
  <si>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</si>
  <si>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</si>
  <si>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</si>
  <si>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</si>
  <si>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</si>
  <si>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</si>
  <si>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</si>
  <si>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</si>
  <si>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</si>
  <si>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</si>
  <si>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</si>
  <si>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</si>
  <si>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</si>
  <si>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</si>
  <si>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</si>
  <si>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</si>
  <si>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</si>
  <si>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</si>
  <si>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</si>
  <si>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</si>
  <si>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</si>
  <si>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</si>
  <si>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</si>
  <si>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</si>
  <si>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</si>
  <si>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</si>
  <si>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</si>
  <si>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</si>
  <si>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</si>
  <si>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</si>
  <si>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</si>
  <si>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</si>
  <si>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</si>
  <si>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</si>
  <si>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</si>
  <si>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</si>
  <si>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</si>
  <si>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</si>
  <si>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</si>
  <si>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</si>
  <si>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</si>
  <si>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</si>
  <si>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</si>
  <si>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</si>
  <si>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</si>
  <si>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</si>
  <si>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</si>
  <si>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</si>
  <si>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</si>
  <si>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</si>
  <si>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</si>
  <si>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</si>
  <si>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</si>
  <si>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</si>
  <si>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</si>
  <si>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</si>
  <si>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</si>
  <si>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</si>
  <si>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</si>
  <si>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</si>
  <si>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</si>
  <si>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</si>
  <si>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</si>
  <si>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</si>
  <si>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</si>
  <si>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</si>
  <si>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</si>
  <si>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</si>
  <si>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</si>
  <si>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</si>
  <si>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</si>
  <si>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</si>
  <si>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</si>
  <si>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</si>
  <si>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</si>
  <si>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</si>
  <si>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</si>
  <si>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</si>
  <si>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</si>
  <si>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</si>
  <si>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</si>
  <si>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</si>
  <si>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</si>
  <si>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</si>
  <si>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</si>
  <si>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</si>
  <si>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</si>
  <si>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</si>
  <si>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</si>
  <si>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</si>
  <si>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</si>
  <si>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</si>
  <si>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</si>
  <si>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</si>
  <si>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</si>
  <si>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</si>
  <si>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</si>
  <si>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</si>
  <si>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</si>
  <si>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</si>
  <si>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</si>
  <si>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</si>
  <si>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</si>
  <si>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</si>
  <si>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</si>
  <si>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</si>
  <si>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</si>
  <si>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</si>
  <si>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</si>
  <si>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</si>
  <si>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</si>
  <si>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</si>
  <si>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</si>
  <si>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</si>
  <si>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</si>
  <si>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</si>
  <si>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</si>
  <si>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</si>
  <si>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</si>
  <si>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</si>
  <si>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</si>
  <si>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</si>
  <si>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</si>
  <si>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</si>
  <si>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</si>
  <si>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</si>
  <si>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</si>
  <si>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</si>
  <si>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</si>
  <si>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</si>
  <si>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</si>
  <si>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</si>
  <si>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</si>
  <si>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</si>
  <si>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</si>
  <si>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</si>
  <si>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</si>
  <si>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</si>
  <si>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</si>
  <si>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</si>
  <si>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</si>
  <si>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</si>
  <si>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</si>
  <si>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</si>
  <si>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</si>
  <si>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</si>
  <si>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</si>
  <si>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</si>
  <si>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</si>
  <si>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</si>
  <si>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</si>
  <si>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</si>
  <si>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</si>
  <si>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</si>
  <si>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</si>
  <si>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</si>
  <si>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</si>
  <si>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</si>
  <si>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</si>
  <si>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</si>
  <si>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</si>
  <si>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</si>
  <si>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</si>
  <si>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</si>
  <si>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</si>
  <si>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</si>
  <si>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</si>
  <si>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</si>
  <si>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</si>
  <si>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</si>
  <si>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</si>
  <si>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</si>
  <si>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</si>
  <si>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</si>
  <si>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</si>
  <si>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</si>
  <si>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</si>
  <si>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</si>
  <si>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</si>
  <si>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</si>
  <si>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</si>
  <si>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</si>
  <si>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</si>
  <si>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</si>
  <si>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</si>
  <si>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</si>
  <si>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</si>
  <si>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</si>
  <si>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</si>
  <si>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</si>
  <si>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</si>
  <si>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</si>
  <si>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</si>
  <si>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</si>
  <si>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</si>
  <si>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</si>
  <si>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</si>
  <si>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</si>
  <si>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</si>
  <si>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</si>
  <si>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</si>
  <si>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</si>
  <si>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</si>
  <si>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</si>
  <si>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</si>
  <si>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</si>
  <si>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</si>
  <si>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</si>
  <si>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</si>
  <si>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</si>
  <si>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</si>
  <si>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</si>
  <si>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</si>
  <si>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</si>
  <si>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</si>
  <si>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</si>
  <si>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</si>
  <si>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</si>
  <si>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</si>
  <si>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</si>
  <si>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</si>
  <si>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</si>
  <si>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</si>
  <si>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</si>
  <si>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</si>
  <si>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</si>
  <si>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</si>
  <si>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</si>
  <si>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</si>
  <si>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</si>
  <si>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</si>
  <si>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</si>
  <si>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</si>
  <si>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</si>
  <si>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</si>
  <si>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</si>
  <si>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</si>
  <si>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</si>
  <si>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</si>
  <si>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</si>
  <si>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</si>
  <si>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</si>
  <si>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</si>
  <si>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</si>
  <si>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</si>
  <si>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</si>
  <si>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</si>
  <si>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</si>
  <si>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</si>
  <si>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</si>
  <si>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</si>
  <si>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</si>
  <si>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</si>
  <si>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</si>
  <si>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</si>
  <si>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</si>
  <si>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</si>
  <si>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</si>
  <si>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</si>
  <si>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</si>
  <si>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</si>
  <si>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</si>
  <si>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</si>
  <si>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</si>
  <si>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</si>
  <si>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</si>
  <si>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</si>
  <si>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</si>
  <si>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</si>
  <si>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</si>
  <si>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</si>
  <si>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</si>
  <si>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</si>
  <si>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</si>
  <si>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</si>
  <si>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</si>
  <si>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</si>
  <si>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</si>
  <si>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</si>
  <si>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</si>
  <si>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</si>
  <si>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</si>
  <si>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</si>
  <si>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</si>
  <si>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</si>
  <si>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</si>
  <si>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</si>
  <si>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</si>
  <si>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</si>
  <si>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</si>
  <si>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</si>
  <si>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</si>
  <si>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</si>
  <si>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</si>
  <si>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</si>
  <si>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</si>
  <si>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</si>
  <si>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</si>
  <si>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</si>
  <si>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</si>
  <si>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</si>
  <si>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</si>
  <si>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</si>
  <si>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</si>
  <si>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</si>
  <si>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</si>
  <si>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</si>
  <si>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</si>
  <si>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</si>
  <si>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</si>
  <si>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</si>
  <si>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</si>
  <si>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</si>
  <si>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</si>
  <si>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</si>
  <si>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</si>
  <si>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</si>
  <si>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</si>
  <si>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</si>
  <si>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</si>
  <si>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</si>
  <si>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</si>
  <si>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</si>
  <si>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</si>
  <si>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</si>
  <si>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</si>
  <si>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</si>
  <si>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</si>
  <si>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</si>
  <si>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</si>
  <si>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</si>
  <si>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</si>
  <si>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</si>
  <si>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</si>
  <si>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</si>
  <si>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</si>
  <si>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</si>
  <si>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</si>
  <si>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</si>
  <si>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</si>
  <si>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</si>
  <si>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</si>
  <si>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</si>
  <si>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</si>
  <si>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</si>
  <si>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</si>
  <si>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</si>
  <si>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</si>
  <si>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</si>
  <si>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</si>
  <si>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</si>
  <si>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</si>
  <si>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</si>
  <si>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</si>
  <si>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</si>
  <si>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</si>
  <si>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</si>
  <si>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</si>
  <si>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</si>
  <si>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</si>
  <si>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</si>
  <si>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</si>
  <si>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</si>
  <si>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</si>
  <si>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</si>
  <si>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</si>
  <si>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</si>
  <si>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</si>
  <si>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</si>
  <si>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</si>
  <si>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</si>
  <si>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</si>
  <si>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</si>
  <si>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</si>
  <si>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</si>
  <si>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</si>
  <si>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</si>
  <si>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</si>
  <si>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</si>
  <si>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</si>
  <si>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</si>
  <si>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</si>
  <si>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</si>
  <si>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</si>
  <si>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</si>
  <si>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</si>
  <si>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</si>
  <si>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</si>
  <si>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</si>
  <si>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</si>
  <si>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</si>
  <si>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</si>
  <si>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</si>
  <si>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</si>
  <si>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</si>
  <si>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</si>
  <si>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</si>
  <si>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</si>
  <si>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</si>
  <si>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</si>
  <si>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</si>
  <si>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</si>
  <si>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</si>
  <si>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</si>
  <si>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</si>
  <si>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</si>
  <si>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</si>
  <si>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</si>
  <si>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</si>
  <si>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</si>
  <si>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</si>
  <si>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</si>
  <si>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</si>
  <si>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</si>
  <si>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</si>
  <si>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</si>
  <si>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</si>
  <si>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</si>
  <si>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</si>
  <si>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</si>
  <si>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</si>
  <si>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</si>
  <si>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</si>
  <si>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</si>
  <si>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</si>
  <si>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</si>
  <si>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</si>
  <si>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</si>
  <si>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</si>
  <si>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</si>
  <si>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</si>
  <si>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</si>
  <si>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</si>
  <si>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</si>
  <si>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</si>
  <si>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</si>
  <si>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</si>
  <si>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</si>
  <si>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</si>
  <si>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</si>
  <si>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</si>
  <si>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</si>
  <si>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</si>
  <si>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</si>
  <si>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</si>
  <si>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</si>
  <si>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</si>
  <si>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</si>
  <si>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</si>
  <si>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</si>
  <si>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</si>
  <si>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</si>
  <si>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</si>
  <si>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</si>
  <si>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</si>
  <si>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</si>
  <si>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</si>
  <si>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</si>
  <si>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</si>
  <si>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</si>
  <si>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</si>
  <si>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</si>
  <si>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</si>
  <si>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</si>
  <si>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</si>
  <si>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</si>
  <si>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</si>
  <si>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</si>
  <si>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</si>
  <si>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</si>
  <si>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</si>
  <si>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</si>
  <si>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</si>
  <si>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</si>
  <si>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</si>
  <si>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</si>
  <si>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</si>
  <si>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</si>
  <si>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</si>
  <si>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</si>
  <si>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</si>
  <si>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</si>
  <si>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</si>
  <si>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</si>
  <si>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</si>
  <si>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</si>
  <si>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</si>
  <si>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</si>
  <si>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</si>
  <si>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</si>
  <si>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</si>
  <si>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</si>
  <si>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</si>
  <si>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</si>
  <si>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</si>
  <si>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</si>
  <si>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</si>
  <si>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</si>
  <si>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</si>
  <si>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</si>
  <si>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</si>
  <si>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</si>
  <si>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</si>
  <si>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</si>
  <si>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</si>
  <si>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</si>
  <si>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</si>
  <si>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</si>
  <si>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</si>
  <si>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</si>
  <si>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</si>
  <si>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</si>
  <si>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</si>
  <si>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</si>
  <si>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</si>
  <si>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</si>
  <si>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</si>
  <si>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</si>
  <si>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</si>
  <si>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</si>
  <si>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</si>
  <si>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</si>
  <si>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</si>
  <si>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</si>
  <si>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</si>
  <si>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</si>
  <si>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</si>
  <si>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</si>
  <si>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</si>
  <si>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</si>
  <si>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</si>
  <si>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</si>
  <si>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</si>
  <si>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</si>
  <si>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</si>
  <si>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</si>
  <si>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</si>
  <si>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</si>
  <si>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</si>
  <si>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</si>
  <si>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</si>
  <si>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</si>
  <si>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</si>
  <si>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</si>
  <si>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</si>
  <si>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</si>
  <si>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</si>
  <si>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</si>
  <si>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</si>
  <si>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</si>
  <si>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</si>
  <si>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</si>
  <si>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</si>
  <si>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</si>
  <si>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</si>
  <si>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</si>
  <si>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</si>
  <si>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</si>
  <si>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</si>
  <si>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</si>
  <si>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</si>
  <si>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</si>
  <si>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</si>
  <si>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</si>
  <si>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</si>
  <si>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</si>
  <si>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</si>
  <si>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</si>
  <si>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</si>
  <si>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</si>
  <si>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</si>
  <si>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</si>
  <si>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</si>
  <si>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</si>
  <si>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</si>
  <si>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</si>
  <si>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</si>
  <si>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</si>
  <si>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</si>
  <si>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</si>
  <si>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</si>
  <si>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</si>
  <si>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</si>
  <si>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</si>
  <si>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</si>
  <si>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</si>
  <si>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</si>
  <si>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</si>
  <si>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</si>
  <si>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</si>
  <si>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</si>
  <si>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</si>
  <si>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</si>
  <si>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</si>
  <si>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</si>
  <si>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</si>
  <si>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</si>
  <si>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</si>
  <si>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</si>
  <si>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</si>
  <si>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</si>
  <si>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</si>
  <si>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</si>
  <si>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</si>
  <si>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</si>
  <si>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</si>
  <si>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</si>
  <si>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</si>
  <si>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</si>
  <si>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</si>
  <si>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</si>
  <si>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</si>
  <si>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</si>
  <si>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</si>
  <si>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</si>
  <si>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</si>
  <si>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</si>
  <si>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</si>
  <si>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</si>
  <si>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</si>
  <si>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</si>
  <si>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</si>
  <si>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</si>
  <si>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</si>
  <si>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</si>
  <si>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</si>
  <si>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</si>
  <si>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</si>
  <si>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</si>
  <si>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</si>
  <si>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</si>
  <si>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</si>
  <si>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</si>
  <si>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</si>
  <si>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</si>
  <si>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</si>
  <si>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</si>
  <si>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</si>
  <si>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</si>
  <si>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</si>
  <si>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</si>
  <si>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</si>
  <si>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</si>
  <si>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</si>
  <si>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</si>
  <si>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</si>
  <si>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</si>
  <si>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</si>
  <si>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</si>
  <si>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</si>
  <si>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</si>
  <si>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</si>
  <si>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</si>
  <si>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</si>
  <si>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</si>
  <si>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</si>
  <si>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</si>
  <si>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</si>
  <si>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</si>
  <si>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</si>
  <si>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</si>
  <si>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</si>
  <si>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</si>
  <si>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</si>
  <si>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</si>
  <si>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</si>
  <si>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</si>
  <si>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</si>
  <si>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</si>
  <si>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</si>
  <si>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</si>
  <si>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</si>
  <si>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</si>
  <si>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</si>
  <si>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</si>
  <si>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</si>
  <si>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</si>
  <si>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</si>
  <si>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</si>
  <si>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</si>
  <si>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</si>
  <si>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</si>
  <si>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</si>
  <si>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</si>
  <si>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</si>
  <si>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</si>
  <si>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</si>
  <si>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</si>
  <si>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</si>
  <si>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</si>
  <si>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</si>
  <si>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</si>
  <si>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</si>
  <si>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</si>
  <si>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</si>
  <si>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</si>
  <si>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</si>
  <si>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</si>
  <si>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</si>
  <si>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</si>
  <si>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</si>
  <si>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</si>
  <si>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</si>
  <si>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</si>
  <si>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</si>
  <si>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</si>
  <si>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</si>
  <si>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</si>
  <si>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</si>
  <si>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</si>
  <si>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</si>
  <si>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</si>
  <si>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</si>
  <si>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</si>
  <si>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</si>
  <si>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</si>
  <si>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</si>
  <si>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</si>
  <si>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</si>
  <si>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</si>
  <si>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</si>
  <si>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</si>
  <si>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</si>
  <si>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</si>
  <si>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</si>
  <si>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</si>
  <si>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</si>
  <si>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</si>
  <si>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</si>
  <si>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</si>
  <si>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</si>
  <si>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</si>
  <si>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</si>
  <si>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</si>
  <si>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</si>
  <si>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</si>
  <si>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</si>
  <si>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</si>
  <si>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</si>
  <si>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</si>
  <si>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</si>
  <si>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</si>
  <si>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</si>
  <si>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</si>
  <si>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</si>
  <si>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</si>
  <si>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</si>
  <si>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</si>
  <si>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</si>
  <si>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</si>
  <si>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</si>
  <si>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</si>
  <si>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</si>
  <si>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</si>
  <si>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</si>
  <si>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</si>
  <si>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</si>
  <si>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</si>
  <si>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</si>
  <si>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</si>
  <si>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</si>
  <si>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</si>
  <si>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</si>
  <si>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</si>
  <si>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</si>
  <si>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</si>
  <si>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</si>
  <si>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</si>
  <si>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</si>
  <si>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</si>
  <si>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</si>
  <si>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</si>
  <si>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</si>
  <si>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</si>
  <si>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</si>
  <si>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</si>
  <si>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</si>
  <si>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</si>
  <si>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</si>
  <si>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</si>
  <si>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</si>
  <si>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</si>
  <si>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</si>
  <si>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</si>
  <si>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</si>
  <si>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</si>
  <si>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</si>
  <si>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</si>
  <si>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</si>
  <si>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</si>
  <si>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</si>
  <si>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</si>
  <si>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</si>
  <si>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</si>
  <si>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</si>
  <si>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</si>
  <si>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</si>
  <si>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</si>
  <si>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</si>
  <si>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</si>
  <si>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</si>
  <si>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</si>
  <si>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</si>
  <si>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</si>
  <si>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</si>
  <si>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</si>
  <si>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</si>
  <si>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</si>
  <si>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</si>
  <si>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</si>
  <si>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</si>
  <si>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</si>
  <si>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</si>
  <si>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</si>
  <si>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</si>
  <si>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</si>
  <si>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</si>
  <si>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</si>
  <si>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</si>
  <si>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</si>
  <si>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</si>
  <si>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</si>
  <si>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</si>
  <si>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</si>
  <si>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</si>
  <si>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</si>
  <si>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</si>
  <si>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</si>
  <si>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</si>
  <si>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</si>
  <si>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</si>
  <si>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</si>
  <si>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</si>
  <si>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</si>
  <si>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</si>
  <si>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</si>
  <si>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</si>
  <si>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</si>
  <si>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</si>
  <si>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</si>
  <si>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</si>
  <si>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</si>
  <si>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</si>
  <si>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</si>
  <si>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</si>
  <si>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</si>
  <si>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</si>
  <si>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</si>
  <si>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</si>
  <si>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</si>
  <si>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</si>
  <si>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</si>
  <si>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</si>
  <si>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</si>
  <si>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</si>
  <si>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</si>
  <si>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</si>
  <si>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</si>
  <si>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</si>
  <si>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</si>
  <si>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</si>
  <si>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</si>
  <si>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</si>
  <si>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</si>
  <si>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</si>
  <si>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</si>
  <si>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</si>
  <si>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</si>
  <si>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</si>
  <si>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</si>
  <si>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</si>
  <si>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</si>
  <si>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</si>
  <si>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</si>
  <si>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</si>
  <si>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</si>
  <si>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</si>
  <si>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</si>
  <si>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</si>
  <si>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</si>
  <si>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</si>
  <si>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</si>
  <si>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</si>
  <si>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</si>
  <si>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</si>
  <si>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</si>
  <si>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</si>
  <si>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</si>
  <si>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</si>
  <si>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</si>
  <si>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</si>
  <si>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</si>
  <si>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</si>
  <si>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</si>
  <si>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</si>
  <si>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</si>
  <si>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</si>
  <si>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</si>
  <si>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</si>
  <si>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</si>
  <si>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</si>
  <si>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</si>
  <si>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</si>
  <si>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</si>
  <si>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</si>
  <si>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</si>
  <si>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</si>
  <si>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</si>
  <si>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</si>
  <si>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</si>
  <si>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</si>
  <si>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</si>
  <si>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</si>
  <si>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</si>
  <si>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</si>
  <si>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</si>
  <si>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</si>
  <si>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</si>
  <si>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</si>
  <si>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</si>
  <si>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</si>
  <si>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</si>
  <si>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</si>
  <si>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</si>
  <si>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</si>
  <si>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</si>
  <si>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</si>
  <si>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</si>
  <si>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</si>
  <si>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</si>
  <si>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</si>
  <si>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</si>
  <si>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</si>
  <si>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</si>
  <si>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</si>
  <si>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</si>
  <si>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</si>
  <si>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</si>
  <si>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</si>
  <si>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</si>
  <si>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</si>
  <si>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</si>
  <si>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</si>
  <si>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</si>
  <si>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</si>
  <si>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</si>
  <si>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</si>
  <si>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</si>
  <si>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</si>
  <si>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</si>
  <si>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</si>
  <si>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</si>
  <si>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</si>
  <si>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</si>
  <si>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</si>
  <si>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</si>
  <si>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</si>
  <si>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</si>
  <si>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</si>
  <si>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</si>
  <si>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</si>
  <si>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</si>
  <si>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</si>
  <si>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</si>
  <si>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</si>
  <si>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</si>
  <si>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</si>
  <si>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</si>
  <si>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</si>
  <si>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</si>
  <si>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</si>
  <si>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</si>
  <si>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</si>
  <si>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</si>
  <si>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</si>
  <si>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</si>
  <si>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</si>
  <si>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</si>
  <si>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</si>
  <si>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</si>
  <si>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</si>
  <si>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</si>
  <si>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</si>
  <si>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</si>
  <si>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</si>
  <si>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</si>
  <si>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</si>
  <si>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</si>
  <si>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</si>
  <si>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</si>
  <si>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</si>
  <si>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</si>
  <si>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</si>
  <si>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</si>
  <si>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</si>
  <si>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</si>
  <si>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</si>
  <si>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</si>
  <si>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</si>
  <si>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</si>
  <si>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</si>
  <si>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</si>
  <si>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</si>
  <si>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</si>
  <si>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</si>
  <si>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</si>
  <si>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</si>
  <si>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</si>
  <si>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</si>
  <si>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</si>
  <si>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</si>
  <si>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</si>
  <si>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</si>
  <si>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</si>
  <si>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</si>
  <si>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</si>
  <si>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</si>
  <si>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</si>
  <si>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</si>
  <si>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</si>
  <si>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</si>
  <si>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</si>
  <si>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</si>
  <si>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</si>
  <si>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</si>
  <si>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</si>
  <si>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</si>
  <si>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</si>
  <si>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</si>
  <si>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</si>
  <si>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</si>
  <si>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</si>
  <si>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</si>
  <si>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</si>
  <si>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</si>
  <si>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</si>
  <si>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</si>
  <si>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</si>
  <si>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</si>
  <si>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</si>
  <si>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</si>
  <si>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</si>
  <si>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</si>
  <si>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</si>
  <si>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</si>
  <si>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</si>
  <si>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</si>
  <si>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</si>
  <si>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</si>
  <si>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</si>
  <si>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</si>
  <si>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</si>
  <si>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</si>
  <si>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</si>
  <si>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</si>
  <si>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</si>
  <si>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</si>
  <si>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</si>
  <si>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</si>
  <si>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</si>
  <si>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</si>
  <si>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</si>
  <si>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</si>
  <si>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</si>
  <si>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</si>
  <si>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</si>
  <si>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</si>
  <si>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</si>
  <si>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</si>
  <si>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</si>
  <si>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</si>
  <si>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</si>
  <si>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</si>
  <si>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</si>
  <si>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</si>
  <si>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</si>
  <si>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</si>
  <si>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</si>
  <si>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</si>
  <si>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</si>
  <si>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</si>
  <si>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</si>
  <si>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</si>
  <si>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</si>
  <si>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</si>
  <si>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</si>
  <si>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</si>
  <si>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</si>
  <si>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</si>
  <si>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</si>
  <si>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</si>
  <si>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</si>
  <si>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</si>
  <si>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</si>
  <si>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</si>
  <si>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</si>
  <si>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</si>
  <si>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</si>
  <si>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</si>
  <si>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</si>
  <si>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</si>
  <si>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</si>
  <si>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</si>
  <si>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</si>
  <si>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</si>
  <si>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</si>
  <si>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</si>
  <si>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</si>
  <si>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</si>
  <si>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</si>
  <si>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</si>
  <si>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</si>
  <si>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</si>
  <si>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</si>
  <si>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</si>
  <si>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</si>
  <si>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</si>
  <si>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</si>
  <si>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</si>
  <si>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</si>
  <si>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</si>
  <si>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</si>
  <si>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</si>
  <si>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</si>
  <si>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</si>
  <si>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</si>
  <si>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</si>
  <si>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</si>
  <si>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</si>
  <si>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</si>
  <si>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</si>
  <si>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</si>
  <si>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</si>
  <si>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</si>
  <si>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</si>
  <si>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</si>
  <si>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</si>
  <si>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</si>
  <si>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</si>
  <si>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</si>
  <si>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</si>
  <si>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</si>
  <si>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</si>
  <si>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</si>
  <si>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</si>
  <si>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</si>
  <si>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</si>
  <si>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</si>
  <si>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</si>
  <si>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</si>
  <si>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</si>
  <si>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</si>
  <si>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</si>
  <si>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</si>
  <si>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</si>
  <si>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</si>
  <si>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</si>
  <si>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</si>
  <si>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</si>
  <si>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</si>
  <si>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</si>
  <si>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</si>
  <si>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</si>
  <si>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</si>
  <si>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</si>
  <si>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</si>
  <si>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</si>
  <si>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</si>
  <si>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</si>
  <si>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</si>
  <si>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</si>
  <si>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</si>
  <si>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</si>
  <si>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</si>
  <si>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</si>
  <si>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</si>
  <si>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</si>
  <si>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</si>
  <si>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</si>
  <si>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</si>
  <si>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</si>
  <si>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</si>
  <si>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</si>
  <si>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</si>
  <si>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</si>
  <si>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</si>
  <si>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</si>
  <si>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</si>
  <si>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</si>
  <si>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</si>
  <si>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</si>
  <si>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</si>
  <si>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</si>
  <si>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</si>
  <si>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</si>
  <si>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</si>
  <si>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</si>
  <si>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</si>
  <si>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</si>
  <si>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</si>
  <si>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</si>
  <si>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</si>
  <si>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</si>
  <si>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</si>
  <si>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</si>
  <si>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</si>
  <si>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</si>
  <si>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</si>
  <si>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</si>
  <si>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</si>
  <si>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</si>
  <si>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</si>
  <si>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</si>
  <si>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</si>
  <si>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</si>
  <si>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</si>
  <si>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</si>
  <si>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</si>
  <si>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</si>
  <si>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</si>
  <si>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</si>
  <si>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</si>
  <si>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</si>
  <si>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</si>
  <si>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</si>
  <si>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</si>
  <si>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</si>
  <si>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</si>
  <si>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</si>
  <si>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</si>
  <si>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</si>
  <si>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</si>
  <si>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</si>
  <si>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</si>
  <si>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</si>
  <si>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</si>
  <si>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</si>
  <si>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</si>
  <si>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</si>
  <si>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</si>
  <si>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</si>
  <si>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</si>
  <si>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</si>
  <si>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</si>
  <si>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</si>
  <si>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</si>
  <si>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</si>
  <si>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</si>
  <si>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</si>
  <si>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</si>
  <si>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</si>
  <si>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</si>
  <si>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</si>
  <si>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</si>
  <si>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</si>
  <si>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</si>
  <si>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</si>
  <si>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</si>
  <si>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</si>
  <si>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</si>
  <si>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</si>
  <si>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</si>
  <si>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</si>
  <si>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</si>
  <si>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</si>
  <si>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</si>
  <si>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</si>
  <si>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</si>
  <si>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</si>
  <si>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</si>
  <si>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</si>
  <si>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</si>
  <si>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</si>
  <si>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</si>
  <si>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</si>
  <si>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</si>
  <si>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</si>
  <si>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</si>
  <si>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</si>
  <si>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</si>
  <si>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</si>
  <si>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</si>
  <si>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</si>
  <si>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</si>
  <si>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</si>
  <si>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</si>
  <si>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</si>
  <si>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</si>
  <si>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</si>
  <si>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</si>
  <si>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</si>
  <si>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</si>
  <si>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</si>
  <si>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</si>
  <si>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</si>
  <si>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</si>
  <si>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</si>
  <si>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</si>
  <si>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</si>
  <si>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</si>
  <si>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</si>
  <si>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</si>
  <si>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</si>
  <si>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</si>
  <si>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</si>
  <si>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</si>
  <si>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</si>
  <si>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</si>
  <si>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</si>
  <si>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</si>
  <si>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</si>
  <si>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</si>
  <si>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</si>
  <si>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</si>
  <si>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</si>
  <si>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</si>
  <si>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</si>
  <si>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</si>
  <si>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</si>
  <si>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</si>
  <si>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</si>
  <si>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</si>
  <si>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</si>
  <si>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</si>
  <si>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</si>
  <si>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</si>
  <si>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</si>
  <si>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</si>
  <si>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</si>
  <si>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</si>
  <si>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</si>
  <si>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</si>
  <si>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</si>
  <si>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</si>
  <si>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</si>
  <si>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</si>
  <si>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</si>
  <si>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</si>
  <si>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</si>
  <si>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</si>
  <si>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</si>
  <si>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</si>
  <si>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</si>
  <si>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</si>
  <si>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</si>
  <si>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</si>
  <si>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</si>
  <si>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</si>
  <si>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</si>
  <si>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</si>
  <si>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</si>
  <si>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</si>
  <si>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</si>
  <si>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</si>
  <si>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</si>
  <si>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</si>
  <si>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</si>
  <si>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</si>
  <si>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</si>
  <si>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</si>
  <si>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</si>
  <si>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</si>
  <si>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</si>
  <si>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</si>
  <si>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</si>
  <si>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</si>
  <si>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</si>
  <si>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</si>
  <si>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</si>
  <si>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</si>
  <si>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</si>
  <si>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</si>
  <si>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</si>
  <si>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</si>
  <si>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</si>
  <si>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</si>
  <si>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</si>
  <si>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</si>
  <si>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</si>
  <si>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</si>
  <si>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</si>
  <si>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</si>
  <si>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</si>
  <si>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</si>
  <si>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</si>
  <si>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</si>
  <si>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</si>
  <si>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</si>
  <si>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</si>
  <si>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</si>
  <si>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</si>
  <si>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</si>
  <si>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</si>
  <si>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</si>
  <si>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</si>
  <si>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</si>
  <si>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</si>
  <si>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</si>
  <si>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</si>
  <si>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</si>
  <si>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</si>
  <si>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</si>
  <si>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</si>
  <si>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</si>
  <si>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</si>
  <si>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</si>
  <si>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</si>
  <si>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</si>
  <si>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</si>
  <si>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</si>
  <si>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</si>
  <si>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</si>
  <si>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</si>
  <si>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</si>
  <si>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</si>
  <si>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</si>
  <si>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</si>
  <si>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</si>
  <si>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</si>
  <si>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</si>
  <si>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</si>
  <si>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</si>
  <si>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</si>
  <si>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</si>
  <si>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</si>
  <si>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</si>
  <si>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</si>
  <si>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</si>
  <si>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</si>
  <si>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</si>
  <si>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</si>
  <si>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</si>
  <si>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</si>
  <si>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</si>
  <si>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</si>
  <si>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</si>
  <si>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</si>
  <si>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</si>
  <si>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</si>
  <si>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</si>
  <si>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</si>
  <si>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</si>
  <si>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</si>
  <si>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</si>
  <si>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</si>
  <si>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</si>
  <si>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</si>
  <si>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</si>
  <si>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</si>
  <si>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</si>
  <si>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</si>
  <si>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</si>
  <si>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</si>
  <si>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</si>
  <si>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</si>
  <si>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</si>
  <si>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</si>
  <si>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</si>
  <si>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</si>
  <si>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</si>
  <si>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</si>
  <si>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</si>
  <si>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</si>
  <si>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</si>
  <si>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</si>
  <si>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</si>
  <si>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</si>
  <si>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</si>
  <si>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</si>
  <si>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</si>
  <si>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</si>
  <si>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</si>
  <si>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</si>
  <si>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</si>
  <si>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</si>
  <si>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</si>
  <si>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</si>
  <si>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</si>
  <si>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</si>
  <si>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</si>
  <si>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</si>
  <si>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</si>
  <si>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</si>
  <si>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</si>
  <si>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</si>
  <si>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</si>
  <si>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</si>
  <si>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</si>
  <si>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</si>
  <si>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</si>
  <si>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</si>
  <si>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</si>
  <si>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</si>
  <si>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</si>
  <si>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</si>
  <si>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</si>
  <si>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</si>
  <si>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</si>
  <si>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</si>
  <si>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</si>
  <si>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</si>
  <si>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</si>
  <si>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</si>
  <si>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</si>
  <si>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</si>
  <si>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</si>
  <si>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</si>
  <si>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</si>
  <si>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</si>
  <si>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</si>
  <si>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</si>
  <si>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</si>
  <si>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</si>
  <si>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</si>
  <si>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</si>
  <si>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</si>
  <si>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</si>
  <si>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</si>
  <si>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</si>
  <si>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</si>
  <si>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</si>
  <si>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</si>
  <si>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</si>
  <si>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</si>
  <si>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</si>
  <si>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</si>
  <si>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</si>
  <si>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</si>
  <si>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</si>
  <si>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</si>
  <si>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</si>
  <si>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</si>
  <si>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</si>
  <si>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</si>
  <si>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</si>
  <si>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</si>
  <si>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</si>
  <si>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</si>
  <si>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</si>
  <si>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</si>
  <si>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</si>
  <si>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</si>
  <si>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</si>
  <si>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</si>
  <si>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</si>
  <si>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</si>
  <si>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</si>
  <si>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</si>
  <si>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</si>
  <si>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</si>
  <si>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</si>
  <si>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</si>
  <si>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</si>
  <si>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</si>
  <si>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</si>
  <si>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</si>
  <si>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</si>
  <si>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</si>
  <si>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</si>
  <si>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</si>
  <si>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</si>
  <si>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</si>
  <si>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</si>
  <si>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</si>
  <si>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</si>
  <si>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</si>
  <si>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</si>
  <si>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</si>
  <si>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</si>
  <si>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</si>
  <si>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</si>
  <si>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</si>
  <si>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</si>
  <si>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</si>
  <si>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</si>
  <si>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</si>
  <si>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</si>
  <si>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</si>
  <si>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</si>
  <si>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</si>
  <si>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</si>
  <si>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</si>
  <si>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</si>
  <si>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</si>
  <si>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</si>
  <si>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</si>
  <si>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</si>
  <si>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</si>
  <si>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</si>
  <si>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</si>
  <si>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</si>
  <si>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</si>
  <si>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</si>
  <si>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</si>
  <si>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</si>
  <si>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</si>
  <si>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</si>
  <si>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</si>
  <si>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</si>
  <si>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</si>
  <si>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</si>
  <si>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</si>
  <si>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</si>
  <si>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</si>
  <si>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</si>
  <si>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</si>
  <si>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</si>
  <si>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</si>
  <si>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</si>
  <si>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</si>
  <si>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</si>
  <si>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</si>
  <si>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</si>
  <si>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</si>
  <si>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</si>
  <si>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</si>
  <si>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</si>
  <si>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</si>
  <si>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</si>
  <si>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</si>
  <si>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</si>
  <si>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</si>
  <si>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</si>
  <si>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</si>
  <si>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</si>
  <si>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</si>
  <si>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</si>
  <si>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</si>
  <si>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</si>
  <si>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</si>
  <si>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</si>
  <si>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</si>
  <si>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</si>
  <si>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</si>
  <si>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</si>
  <si>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</si>
  <si>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</si>
  <si>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</si>
  <si>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</si>
  <si>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</si>
  <si>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</si>
  <si>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</si>
  <si>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</si>
  <si>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</si>
  <si>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</si>
  <si>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</si>
  <si>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</si>
  <si>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</si>
  <si>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</si>
  <si>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</si>
  <si>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</si>
  <si>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</si>
  <si>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</si>
  <si>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</si>
  <si>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</si>
  <si>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</si>
  <si>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</si>
  <si>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</si>
  <si>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</si>
  <si>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</si>
  <si>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</si>
  <si>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</si>
  <si>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</si>
  <si>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</si>
  <si>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</si>
  <si>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</si>
  <si>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</si>
  <si>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</si>
  <si>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</si>
  <si>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</si>
  <si>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</si>
  <si>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</si>
  <si>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</si>
  <si>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</si>
  <si>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</si>
  <si>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</si>
  <si>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</si>
  <si>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</si>
  <si>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</si>
  <si>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</si>
  <si>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</si>
  <si>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</si>
  <si>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</si>
  <si>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</si>
  <si>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</si>
  <si>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</si>
  <si>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</si>
  <si>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</si>
  <si>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</si>
  <si>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</si>
  <si>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</si>
  <si>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</si>
  <si>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</si>
  <si>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</si>
  <si>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</si>
  <si>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</si>
  <si>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</si>
  <si>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</si>
  <si>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</si>
  <si>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</si>
  <si>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</si>
  <si>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</si>
  <si>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</si>
  <si>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</si>
  <si>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</si>
  <si>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</si>
  <si>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</si>
  <si>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</si>
  <si>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</si>
  <si>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</si>
  <si>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</si>
  <si>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</si>
  <si>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</si>
  <si>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</si>
  <si>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</si>
  <si>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</si>
  <si>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</si>
  <si>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</si>
  <si>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</si>
  <si>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</si>
  <si>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</si>
  <si>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</si>
  <si>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</si>
  <si>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</si>
  <si>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</si>
  <si>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</si>
  <si>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</si>
  <si>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</si>
  <si>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</si>
  <si>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</si>
  <si>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</si>
  <si>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</si>
  <si>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</si>
  <si>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</si>
  <si>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</si>
  <si>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</si>
  <si>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</si>
  <si>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</si>
  <si>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</si>
  <si>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</si>
  <si>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</si>
  <si>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</si>
  <si>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</si>
  <si>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</si>
  <si>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</si>
  <si>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</si>
  <si>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</si>
  <si>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</si>
  <si>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</si>
  <si>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</si>
  <si>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</si>
  <si>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</si>
  <si>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</si>
  <si>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</si>
  <si>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</si>
  <si>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</si>
  <si>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</si>
  <si>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</si>
  <si>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</si>
  <si>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</si>
  <si>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</si>
  <si>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</si>
  <si>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</si>
  <si>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</si>
  <si>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</si>
  <si>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</si>
  <si>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</si>
  <si>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</si>
  <si>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</si>
  <si>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</si>
  <si>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</si>
  <si>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</si>
  <si>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</si>
  <si>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</si>
  <si>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</si>
  <si>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</si>
  <si>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</si>
  <si>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</si>
  <si>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</si>
  <si>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</si>
  <si>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</si>
  <si>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</si>
  <si>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</si>
  <si>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</si>
  <si>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</si>
  <si>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</si>
  <si>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</si>
  <si>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</si>
  <si>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</si>
  <si>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</si>
  <si>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</si>
  <si>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</si>
  <si>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</si>
  <si>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</si>
  <si>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</si>
  <si>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</si>
  <si>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</si>
  <si>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</si>
  <si>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</si>
  <si>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</si>
  <si>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</si>
  <si>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</si>
  <si>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</si>
  <si>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</si>
  <si>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</si>
  <si>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</si>
  <si>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</si>
  <si>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</si>
  <si>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</si>
  <si>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</si>
  <si>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</si>
  <si>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</si>
  <si>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</si>
  <si>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</si>
  <si>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</si>
  <si>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</si>
  <si>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</si>
  <si>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</si>
  <si>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</si>
  <si>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</si>
  <si>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</si>
  <si>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</si>
  <si>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</si>
  <si>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</si>
  <si>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</si>
  <si>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</si>
  <si>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</si>
  <si>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</si>
  <si>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</si>
  <si>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</si>
  <si>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</si>
  <si>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</si>
  <si>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</si>
  <si>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</si>
  <si>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</si>
  <si>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</si>
  <si>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</si>
  <si>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</si>
  <si>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</si>
  <si>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</si>
  <si>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</si>
  <si>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</si>
  <si>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</si>
  <si>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</si>
  <si>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</si>
  <si>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</si>
  <si>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</si>
  <si>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</si>
  <si>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</si>
  <si>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</si>
  <si>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</si>
  <si>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</si>
  <si>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</si>
  <si>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</si>
  <si>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</si>
  <si>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</si>
  <si>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</si>
  <si>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</si>
  <si>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</si>
  <si>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</si>
  <si>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</si>
  <si>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</si>
  <si>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</si>
  <si>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</si>
  <si>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</si>
  <si>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</si>
  <si>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</si>
  <si>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</si>
  <si>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</si>
  <si>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</si>
  <si>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</si>
  <si>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</si>
  <si>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</si>
  <si>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</si>
  <si>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</si>
  <si>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</si>
  <si>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</si>
  <si>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</si>
  <si>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</si>
  <si>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</si>
  <si>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</si>
  <si>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</si>
  <si>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</si>
  <si>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</si>
  <si>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</si>
  <si>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</si>
  <si>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</si>
  <si>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</si>
  <si>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</si>
  <si>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</si>
  <si>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</si>
  <si>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</si>
  <si>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</si>
  <si>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</si>
  <si>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</si>
  <si>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</si>
  <si>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</si>
  <si>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</si>
  <si>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</si>
  <si>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</si>
  <si>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</si>
  <si>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</si>
  <si>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</si>
  <si>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</si>
  <si>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</si>
  <si>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</si>
  <si>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</si>
  <si>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</si>
  <si>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</si>
  <si>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</si>
  <si>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</si>
  <si>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</si>
  <si>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</si>
  <si>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</si>
  <si>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</si>
  <si>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</si>
  <si>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</si>
  <si>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</si>
  <si>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</si>
  <si>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</si>
  <si>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</si>
  <si>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</si>
  <si>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</si>
  <si>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</si>
  <si>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</si>
  <si>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</si>
  <si>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</si>
  <si>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</si>
  <si>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</si>
  <si>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</si>
  <si>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</si>
  <si>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</si>
  <si>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</si>
  <si>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</si>
  <si>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</si>
  <si>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</si>
  <si>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</si>
  <si>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</si>
  <si>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</si>
  <si>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</si>
  <si>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</si>
  <si>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</si>
  <si>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</si>
  <si>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</si>
  <si>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</si>
  <si>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</si>
  <si>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</si>
  <si>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</si>
  <si>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</si>
  <si>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</si>
  <si>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</si>
  <si>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</si>
  <si>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</si>
  <si>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</si>
  <si>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</si>
  <si>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</si>
  <si>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</si>
  <si>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</si>
  <si>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</si>
  <si>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</si>
  <si>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</si>
  <si>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</si>
  <si>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</si>
  <si>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</si>
  <si>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</si>
  <si>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</si>
  <si>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</si>
  <si>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</si>
  <si>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</si>
  <si>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</si>
  <si>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</si>
  <si>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</si>
  <si>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</si>
  <si>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</si>
  <si>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</si>
  <si>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</si>
  <si>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</si>
  <si>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</si>
  <si>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</si>
  <si>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</si>
  <si>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</si>
  <si>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</si>
  <si>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</si>
  <si>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</si>
  <si>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</si>
  <si>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</si>
  <si>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</si>
  <si>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</si>
  <si>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</si>
  <si>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</si>
  <si>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</si>
  <si>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</si>
  <si>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</si>
  <si>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</si>
  <si>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</si>
  <si>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</si>
  <si>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</si>
  <si>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</si>
  <si>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</si>
  <si>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</si>
  <si>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</si>
  <si>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</si>
  <si>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</si>
  <si>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</si>
  <si>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</si>
  <si>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</si>
  <si>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</si>
  <si>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</si>
  <si>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</si>
  <si>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</si>
  <si>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</si>
  <si>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</si>
  <si>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</si>
  <si>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</si>
  <si>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</si>
  <si>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</si>
  <si>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</si>
  <si>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</si>
  <si>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</si>
  <si>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</si>
  <si>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</si>
  <si>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</si>
  <si>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</si>
  <si>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</si>
  <si>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</si>
  <si>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</si>
  <si>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</si>
  <si>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</si>
  <si>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</si>
  <si>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</si>
  <si>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</si>
  <si>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</si>
  <si>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</si>
  <si>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</si>
  <si>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</si>
  <si>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</si>
  <si>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</si>
  <si>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</si>
  <si>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</si>
  <si>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</si>
  <si>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</si>
  <si>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</si>
  <si>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</si>
  <si>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</si>
  <si>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</si>
  <si>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</si>
  <si>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</si>
  <si>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</si>
  <si>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</si>
  <si>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</si>
  <si>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</si>
  <si>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</si>
  <si>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</si>
  <si>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</si>
  <si>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</si>
  <si>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</si>
  <si>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</si>
  <si>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</si>
  <si>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</si>
  <si>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</si>
  <si>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</si>
  <si>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</si>
  <si>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</si>
  <si>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</si>
  <si>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</si>
  <si>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</si>
  <si>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</si>
  <si>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</si>
  <si>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</si>
  <si>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</si>
  <si>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</si>
  <si>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</si>
  <si>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</si>
  <si>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</si>
  <si>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</si>
  <si>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</si>
  <si>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</si>
  <si>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</si>
  <si>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</si>
  <si>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</si>
  <si>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</si>
  <si>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</si>
  <si>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</si>
  <si>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</si>
  <si>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</si>
  <si>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</si>
  <si>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</si>
  <si>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</si>
  <si>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</si>
  <si>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</si>
  <si>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</si>
  <si>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</si>
  <si>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</si>
  <si>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</si>
  <si>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</si>
  <si>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</si>
  <si>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</si>
  <si>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</si>
  <si>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</si>
  <si>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</si>
  <si>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</si>
  <si>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</si>
  <si>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</si>
  <si>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</si>
  <si>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</si>
  <si>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</si>
  <si>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</si>
  <si>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</si>
  <si>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</si>
  <si>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</si>
  <si>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</si>
  <si>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</si>
  <si>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</si>
  <si>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</si>
  <si>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</si>
  <si>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</si>
  <si>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</si>
  <si>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</si>
  <si>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</si>
  <si>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</si>
  <si>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</si>
  <si>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</si>
  <si>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</si>
  <si>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</si>
  <si>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</si>
  <si>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</si>
  <si>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</si>
  <si>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</si>
  <si>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</si>
  <si>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</si>
  <si>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</si>
  <si>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</si>
  <si>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</si>
  <si>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</si>
  <si>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</si>
  <si>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</si>
  <si>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</si>
  <si>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</si>
  <si>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</si>
  <si>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</si>
  <si>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</si>
  <si>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</si>
  <si>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</si>
  <si>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</si>
  <si>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</si>
  <si>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</si>
  <si>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</si>
  <si>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</si>
  <si>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</si>
  <si>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</si>
  <si>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</si>
  <si>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</si>
  <si>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</si>
  <si>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</si>
  <si>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</si>
  <si>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</si>
  <si>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</si>
  <si>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</si>
  <si>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</si>
  <si>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</si>
  <si>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</si>
  <si>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</si>
  <si>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</si>
  <si>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</si>
  <si>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</si>
  <si>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</si>
  <si>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</si>
  <si>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</si>
  <si>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</si>
  <si>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</si>
  <si>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</si>
  <si>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</si>
  <si>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</si>
  <si>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</si>
  <si>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</si>
  <si>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</si>
  <si>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</si>
  <si>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</si>
  <si>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</si>
  <si>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</si>
  <si>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</si>
  <si>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</si>
  <si>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</si>
  <si>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</si>
  <si>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</si>
  <si>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</si>
  <si>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</si>
  <si>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</si>
  <si>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</si>
  <si>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</si>
  <si>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</si>
  <si>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</si>
  <si>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</si>
  <si>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</si>
  <si>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</si>
  <si>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</si>
  <si>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</si>
  <si>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</si>
  <si>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</si>
  <si>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</si>
  <si>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</si>
  <si>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</si>
  <si>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</si>
  <si>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</si>
  <si>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</si>
  <si>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</si>
  <si>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</si>
  <si>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</si>
  <si>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</si>
  <si>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</si>
  <si>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</si>
  <si>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</si>
  <si>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</si>
  <si>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</si>
  <si>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</si>
  <si>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</si>
  <si>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</si>
  <si>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</si>
  <si>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</si>
  <si>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</si>
  <si>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</si>
  <si>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</si>
  <si>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</si>
  <si>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</si>
  <si>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</si>
  <si>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</si>
  <si>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</si>
  <si>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</si>
  <si>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</si>
  <si>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</si>
  <si>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</si>
  <si>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</si>
  <si>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</si>
  <si>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</si>
  <si>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</si>
  <si>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</si>
  <si>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</si>
  <si>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</si>
  <si>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</si>
  <si>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</si>
  <si>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</si>
  <si>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</si>
  <si>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</si>
  <si>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</si>
  <si>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</si>
  <si>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</si>
  <si>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</si>
  <si>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</si>
  <si>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</si>
  <si>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</si>
  <si>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</si>
  <si>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</si>
  <si>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</si>
  <si>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</si>
  <si>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</si>
  <si>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</si>
  <si>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</si>
  <si>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</si>
  <si>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</si>
  <si>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</si>
  <si>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</si>
  <si>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</si>
  <si>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</si>
  <si>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</si>
  <si>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</si>
  <si>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</si>
  <si>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</si>
  <si>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</si>
  <si>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</si>
  <si>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</si>
  <si>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</si>
  <si>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</si>
  <si>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</si>
  <si>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</si>
  <si>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</si>
  <si>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</si>
  <si>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</si>
  <si>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</si>
  <si>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</si>
  <si>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</si>
  <si>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</si>
  <si>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</si>
  <si>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</si>
  <si>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</si>
  <si>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</si>
  <si>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</si>
  <si>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</si>
  <si>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</si>
  <si>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</si>
  <si>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</si>
  <si>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</si>
  <si>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</si>
  <si>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</si>
  <si>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</si>
  <si>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</si>
  <si>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</si>
  <si>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</si>
  <si>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</si>
  <si>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</si>
  <si>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</si>
  <si>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</si>
  <si>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</si>
  <si>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</si>
  <si>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</si>
  <si>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</si>
  <si>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</si>
  <si>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</si>
  <si>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</si>
  <si>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</si>
  <si>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</si>
  <si>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</si>
  <si>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</si>
  <si>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</si>
  <si>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</si>
  <si>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</si>
  <si>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</si>
  <si>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</si>
  <si>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</si>
  <si>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</si>
  <si>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</si>
  <si>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</si>
  <si>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</si>
  <si>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</si>
  <si>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</si>
  <si>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</si>
  <si>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</si>
  <si>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</si>
  <si>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</si>
  <si>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</si>
  <si>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</si>
  <si>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</si>
  <si>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</si>
  <si>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</si>
  <si>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</si>
  <si>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</si>
  <si>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</si>
  <si>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</si>
  <si>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</si>
  <si>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</si>
  <si>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</si>
  <si>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</si>
  <si>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</si>
  <si>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</si>
  <si>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</si>
  <si>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</si>
  <si>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</si>
  <si>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</si>
  <si>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</si>
  <si>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</si>
  <si>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</si>
  <si>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</si>
  <si>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</si>
  <si>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</si>
  <si>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</si>
  <si>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</si>
  <si>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</si>
  <si>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</si>
  <si>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</si>
  <si>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</si>
  <si>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</si>
  <si>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</si>
  <si>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</si>
  <si>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</si>
  <si>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</si>
  <si>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</si>
  <si>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</si>
  <si>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</si>
  <si>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</si>
  <si>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</si>
  <si>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</si>
  <si>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</si>
  <si>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</si>
  <si>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</si>
  <si>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</si>
  <si>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</si>
  <si>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</si>
  <si>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</si>
  <si>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</si>
  <si>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</si>
  <si>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</si>
  <si>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</si>
  <si>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</si>
  <si>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</si>
  <si>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</si>
  <si>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</si>
  <si>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</si>
  <si>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</si>
  <si>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</si>
  <si>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</si>
  <si>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</si>
  <si>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</si>
  <si>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</si>
  <si>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</si>
  <si>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</si>
  <si>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</si>
  <si>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</si>
  <si>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</si>
  <si>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</si>
  <si>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</si>
  <si>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</si>
  <si>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</si>
  <si>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</si>
  <si>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</si>
  <si>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</si>
  <si>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</si>
  <si>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</si>
  <si>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</si>
  <si>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</si>
  <si>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</si>
  <si>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</si>
  <si>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</si>
  <si>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</si>
  <si>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</si>
  <si>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</si>
  <si>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</si>
  <si>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</si>
  <si>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</si>
  <si>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</si>
  <si>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</si>
  <si>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</si>
  <si>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</si>
  <si>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</si>
  <si>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</si>
  <si>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</si>
  <si>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</si>
  <si>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</si>
  <si>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</si>
  <si>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</si>
  <si>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</si>
  <si>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</si>
  <si>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</si>
  <si>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</si>
  <si>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</si>
  <si>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</si>
  <si>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</si>
  <si>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</si>
  <si>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</si>
  <si>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</si>
  <si>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</si>
  <si>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</si>
  <si>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</si>
  <si>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</si>
  <si>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</si>
  <si>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</si>
  <si>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</si>
  <si>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</si>
  <si>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</si>
  <si>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</si>
  <si>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</si>
  <si>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</si>
  <si>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</si>
  <si>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</si>
  <si>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</si>
  <si>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</si>
  <si>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</si>
  <si>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</si>
  <si>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</si>
  <si>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</si>
  <si>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</si>
  <si>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</si>
  <si>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</si>
  <si>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</si>
  <si>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</si>
  <si>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</si>
  <si>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</si>
  <si>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</si>
  <si>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</si>
  <si>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</si>
  <si>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</si>
  <si>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</si>
  <si>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</si>
  <si>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</si>
  <si>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</si>
  <si>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</si>
  <si>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</si>
  <si>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</si>
  <si>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</si>
  <si>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</si>
  <si>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</si>
  <si>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</si>
  <si>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</si>
  <si>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</si>
  <si>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</si>
  <si>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</si>
  <si>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</si>
  <si>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</si>
  <si>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</si>
  <si>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</si>
  <si>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</si>
  <si>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</si>
  <si>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</si>
  <si>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</si>
  <si>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</si>
  <si>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</si>
  <si>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</si>
  <si>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</si>
  <si>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</si>
  <si>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</si>
  <si>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</si>
  <si>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</si>
  <si>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</si>
  <si>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</si>
  <si>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</si>
  <si>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</si>
  <si>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</si>
  <si>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</si>
  <si>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</si>
  <si>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</si>
  <si>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</si>
  <si>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</si>
  <si>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</si>
  <si>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</si>
  <si>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</si>
  <si>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</si>
  <si>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</si>
  <si>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</si>
  <si>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</si>
  <si>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</si>
  <si>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</si>
  <si>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</si>
  <si>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</si>
  <si>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</si>
  <si>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</si>
  <si>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</si>
  <si>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</si>
  <si>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</si>
  <si>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</si>
  <si>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</si>
  <si>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</si>
  <si>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</si>
  <si>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</si>
  <si>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</si>
  <si>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</si>
  <si>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</si>
  <si>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</si>
  <si>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</si>
  <si>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</si>
  <si>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</si>
  <si>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</si>
  <si>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</si>
  <si>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</si>
  <si>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</si>
  <si>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</si>
  <si>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</si>
  <si>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</si>
  <si>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</si>
  <si>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</si>
  <si>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</si>
  <si>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</si>
  <si>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</si>
  <si>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</si>
  <si>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</si>
  <si>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</si>
  <si>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</si>
  <si>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</si>
  <si>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</si>
  <si>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</si>
  <si>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</si>
  <si>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</si>
  <si>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</si>
  <si>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</si>
  <si>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</si>
  <si>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</si>
  <si>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</si>
  <si>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</si>
  <si>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</si>
  <si>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</si>
  <si>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</si>
  <si>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</si>
  <si>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</si>
  <si>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</si>
  <si>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</si>
  <si>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</si>
  <si>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</si>
  <si>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</si>
  <si>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</si>
  <si>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</si>
  <si>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</si>
  <si>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</si>
  <si>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</si>
  <si>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</si>
  <si>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</si>
  <si>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</si>
  <si>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</si>
  <si>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</si>
  <si>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</si>
  <si>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</si>
  <si>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</si>
  <si>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</si>
  <si>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</si>
  <si>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</si>
  <si>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</si>
  <si>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</si>
  <si>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</si>
  <si>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</si>
  <si>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</si>
  <si>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</si>
  <si>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</si>
  <si>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</si>
  <si>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</si>
  <si>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</si>
  <si>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</si>
  <si>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</si>
  <si>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</si>
  <si>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</si>
  <si>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</si>
  <si>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</si>
  <si>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</si>
  <si>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</si>
  <si>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</si>
  <si>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</si>
  <si>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</si>
  <si>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</si>
  <si>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</si>
  <si>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</si>
  <si>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</si>
  <si>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</si>
  <si>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</si>
  <si>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</si>
  <si>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</si>
  <si>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</si>
  <si>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</si>
  <si>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</si>
  <si>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</si>
  <si>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</si>
  <si>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</si>
  <si>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</si>
  <si>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</si>
  <si>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</si>
  <si>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</si>
  <si>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</si>
  <si>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</si>
  <si>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</si>
  <si>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</si>
  <si>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</si>
  <si>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</si>
  <si>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</si>
  <si>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</si>
  <si>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</si>
  <si>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</si>
  <si>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</si>
  <si>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</si>
  <si>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</si>
  <si>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</si>
  <si>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</si>
  <si>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</si>
  <si>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</si>
  <si>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</si>
  <si>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</si>
  <si>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</si>
  <si>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</si>
  <si>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</si>
  <si>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</si>
  <si>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</si>
  <si>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</si>
  <si>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</si>
  <si>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</si>
  <si>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</si>
  <si>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</si>
  <si>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</si>
  <si>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</si>
  <si>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</si>
  <si>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</si>
  <si>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</si>
  <si>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</si>
  <si>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</si>
  <si>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</si>
  <si>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</si>
  <si>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</si>
  <si>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</si>
  <si>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</si>
  <si>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</si>
  <si>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</si>
  <si>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</si>
  <si>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</si>
  <si>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</si>
  <si>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</si>
  <si>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</si>
  <si>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</si>
  <si>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</si>
  <si>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</si>
  <si>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</si>
  <si>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</si>
  <si>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</si>
  <si>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</si>
  <si>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</si>
  <si>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</si>
  <si>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</si>
  <si>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</si>
  <si>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</si>
  <si>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</si>
  <si>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</si>
  <si>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</si>
  <si>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</si>
  <si>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</si>
  <si>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</si>
  <si>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</si>
  <si>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</si>
  <si>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</si>
  <si>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</si>
  <si>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</si>
  <si>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</si>
  <si>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</si>
  <si>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</si>
  <si>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</si>
  <si>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</si>
  <si>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</si>
  <si>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</si>
  <si>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</si>
  <si>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</si>
  <si>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</si>
  <si>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</si>
  <si>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</si>
  <si>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</si>
  <si>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</si>
  <si>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</si>
  <si>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</si>
  <si>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</si>
  <si>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</si>
  <si>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</si>
  <si>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</si>
  <si>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</si>
  <si>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</si>
  <si>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</si>
  <si>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</si>
  <si>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</si>
  <si>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</si>
  <si>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</si>
  <si>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</si>
  <si>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</si>
  <si>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</si>
  <si>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</si>
  <si>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</si>
  <si>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</si>
  <si>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</si>
  <si>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</si>
  <si>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</si>
  <si>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</si>
  <si>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</si>
  <si>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</si>
  <si>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</si>
  <si>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</si>
  <si>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</si>
  <si>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</si>
  <si>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</si>
  <si>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</si>
  <si>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</si>
  <si>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</si>
  <si>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</si>
  <si>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</si>
  <si>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</si>
  <si>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</si>
  <si>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</si>
  <si>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</si>
  <si>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</si>
  <si>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</si>
  <si>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</si>
  <si>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</si>
  <si>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</si>
  <si>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</si>
  <si>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</si>
  <si>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</si>
  <si>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</si>
  <si>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</si>
  <si>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</si>
  <si>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</si>
  <si>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</si>
  <si>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</si>
  <si>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</si>
  <si>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</si>
  <si>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</si>
  <si>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</si>
  <si>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</si>
  <si>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</si>
  <si>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</si>
  <si>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</si>
  <si>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</si>
  <si>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</si>
  <si>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</si>
  <si>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</si>
  <si>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</si>
  <si>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</si>
  <si>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</si>
  <si>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</si>
  <si>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</si>
  <si>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</si>
  <si>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</si>
  <si>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</si>
  <si>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</si>
  <si>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</si>
  <si>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</si>
  <si>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</si>
  <si>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</si>
  <si>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</si>
  <si>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</si>
  <si>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</si>
  <si>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</si>
  <si>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</si>
  <si>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</si>
  <si>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</si>
  <si>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</si>
  <si>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</si>
  <si>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</si>
  <si>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</si>
  <si>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</si>
  <si>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</si>
  <si>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</si>
  <si>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</si>
  <si>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</si>
  <si>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</si>
  <si>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</si>
  <si>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</si>
  <si>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</si>
  <si>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</si>
  <si>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</si>
  <si>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</si>
  <si>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</si>
  <si>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</si>
  <si>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</si>
  <si>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</si>
  <si>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</si>
  <si>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</si>
  <si>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</si>
  <si>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</si>
  <si>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</si>
  <si>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</si>
  <si>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</si>
  <si>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</si>
  <si>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</si>
  <si>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</si>
  <si>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</si>
  <si>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</si>
  <si>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</si>
  <si>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</si>
  <si>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</si>
  <si>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</si>
  <si>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</si>
  <si>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</si>
  <si>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</si>
  <si>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</si>
  <si>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</si>
  <si>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</si>
  <si>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</si>
  <si>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</si>
  <si>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</si>
  <si>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</si>
  <si>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</si>
  <si>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</si>
  <si>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</si>
  <si>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</si>
  <si>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</si>
  <si>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</si>
  <si>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</si>
  <si>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</si>
  <si>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</si>
  <si>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</si>
  <si>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</si>
  <si>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</si>
  <si>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</si>
  <si>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</si>
  <si>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</si>
  <si>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</si>
  <si>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</si>
  <si>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</si>
  <si>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</si>
  <si>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</si>
  <si>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</si>
  <si>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</si>
  <si>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</si>
  <si>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</si>
  <si>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</si>
  <si>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</si>
  <si>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</si>
  <si>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</si>
  <si>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</si>
  <si>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</si>
  <si>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</si>
  <si>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</si>
  <si>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</si>
  <si>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</si>
  <si>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</si>
  <si>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</si>
  <si>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</si>
  <si>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</si>
  <si>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</si>
  <si>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</si>
  <si>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</si>
  <si>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</si>
  <si>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</si>
  <si>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</si>
  <si>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</si>
  <si>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</si>
  <si>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</si>
  <si>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</si>
  <si>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</si>
  <si>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</si>
  <si>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</si>
  <si>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</si>
  <si>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</si>
  <si>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</si>
  <si>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</si>
  <si>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</si>
  <si>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</si>
  <si>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</si>
  <si>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</si>
  <si>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</si>
  <si>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</si>
  <si>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</si>
  <si>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</si>
  <si>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</si>
  <si>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</si>
  <si>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</si>
  <si>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</si>
  <si>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</si>
  <si>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</si>
  <si>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</si>
  <si>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</si>
  <si>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</si>
  <si>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</si>
  <si>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</si>
  <si>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</si>
  <si>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</si>
  <si>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</si>
  <si>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</si>
  <si>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</si>
  <si>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</si>
  <si>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</si>
  <si>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</si>
  <si>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</si>
  <si>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</si>
  <si>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</si>
  <si>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</si>
  <si>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</si>
  <si>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</si>
  <si>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</si>
  <si>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</si>
  <si>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</si>
  <si>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</si>
  <si>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</si>
  <si>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</si>
  <si>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</si>
  <si>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</si>
  <si>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</si>
  <si>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</si>
  <si>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</si>
  <si>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</si>
  <si>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</si>
  <si>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</si>
  <si>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</si>
  <si>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</si>
  <si>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</si>
  <si>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</si>
  <si>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</si>
  <si>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</si>
  <si>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</si>
  <si>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</si>
  <si>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</si>
  <si>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</si>
  <si>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</si>
  <si>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</si>
  <si>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</si>
  <si>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</si>
  <si>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</si>
  <si>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</si>
  <si>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</si>
  <si>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</si>
  <si>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</si>
  <si>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</si>
  <si>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</si>
  <si>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</si>
  <si>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</si>
  <si>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</si>
  <si>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</si>
  <si>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</si>
  <si>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</si>
  <si>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</si>
  <si>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</si>
  <si>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</si>
  <si>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</si>
  <si>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</si>
  <si>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</si>
  <si>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</si>
  <si>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</si>
  <si>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</si>
  <si>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</si>
  <si>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</si>
  <si>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</si>
  <si>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</si>
  <si>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</si>
  <si>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</si>
  <si>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</si>
  <si>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</si>
  <si>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</si>
  <si>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</si>
  <si>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</si>
  <si>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</si>
  <si>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</si>
  <si>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</si>
  <si>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</si>
  <si>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</si>
  <si>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</si>
  <si>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</si>
  <si>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</si>
  <si>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</si>
  <si>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</si>
  <si>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</si>
  <si>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</si>
  <si>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</si>
  <si>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</si>
  <si>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</si>
  <si>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</si>
  <si>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</si>
  <si>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</si>
  <si>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</si>
  <si>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</si>
  <si>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</si>
  <si>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</si>
  <si>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</si>
  <si>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</si>
  <si>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</si>
  <si>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</si>
  <si>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</si>
  <si>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</si>
  <si>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</si>
  <si>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</si>
  <si>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</si>
  <si>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</si>
  <si>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</si>
  <si>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</si>
  <si>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</si>
  <si>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</si>
  <si>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</si>
  <si>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</si>
  <si>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</si>
  <si>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</si>
  <si>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</si>
  <si>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</si>
  <si>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</si>
  <si>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</si>
  <si>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</si>
  <si>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</si>
  <si>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</si>
  <si>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</si>
  <si>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</si>
  <si>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</si>
  <si>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</si>
  <si>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</si>
  <si>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</si>
  <si>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</si>
  <si>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</si>
  <si>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</si>
  <si>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</si>
  <si>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</si>
  <si>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</si>
  <si>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</si>
  <si>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</si>
  <si>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</si>
  <si>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</si>
  <si>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</si>
  <si>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</si>
  <si>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</si>
  <si>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</si>
  <si>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</si>
  <si>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</si>
  <si>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</si>
  <si>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</si>
  <si>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</si>
  <si>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</si>
  <si>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</si>
  <si>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</si>
  <si>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</si>
  <si>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</si>
  <si>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</si>
  <si>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</si>
  <si>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</si>
  <si>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</si>
  <si>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</si>
  <si>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</si>
  <si>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</si>
  <si>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</si>
  <si>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</si>
  <si>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</si>
  <si>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</si>
  <si>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</si>
  <si>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</si>
  <si>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</si>
  <si>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</si>
  <si>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</si>
  <si>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</si>
  <si>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</si>
  <si>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</si>
  <si>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</si>
  <si>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</si>
  <si>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</si>
  <si>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</si>
  <si>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</si>
  <si>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</si>
  <si>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</si>
  <si>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</si>
  <si>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</si>
  <si>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</si>
  <si>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</si>
  <si>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</si>
  <si>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</si>
  <si>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</si>
  <si>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</si>
  <si>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</si>
  <si>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</si>
  <si>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</si>
  <si>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</si>
  <si>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</si>
  <si>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</si>
  <si>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</si>
  <si>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</si>
  <si>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</si>
  <si>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</si>
  <si>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</si>
  <si>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</si>
  <si>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</si>
  <si>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</si>
  <si>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</si>
  <si>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</si>
  <si>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</si>
  <si>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</si>
  <si>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</si>
  <si>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</si>
  <si>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</si>
  <si>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</si>
  <si>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</si>
  <si>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</si>
  <si>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</si>
  <si>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</si>
  <si>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</si>
  <si>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</si>
  <si>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</si>
  <si>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</si>
  <si>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</si>
  <si>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</si>
  <si>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</si>
  <si>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</si>
  <si>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</si>
  <si>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</si>
  <si>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</si>
  <si>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</si>
  <si>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</si>
  <si>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</si>
  <si>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</si>
  <si>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</si>
  <si>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</si>
  <si>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</si>
  <si>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</si>
  <si>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</si>
  <si>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</si>
  <si>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</si>
  <si>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</si>
  <si>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</si>
  <si>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</si>
  <si>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</si>
  <si>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</si>
  <si>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</si>
  <si>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</si>
  <si>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</si>
  <si>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</si>
  <si>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</si>
  <si>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</si>
  <si>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</si>
  <si>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</si>
  <si>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</si>
  <si>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</si>
  <si>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</si>
  <si>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</si>
  <si>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</si>
  <si>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</si>
  <si>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</si>
  <si>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</si>
  <si>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</si>
  <si>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</si>
  <si>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</si>
  <si>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</si>
  <si>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</si>
  <si>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</si>
  <si>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</si>
  <si>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</si>
  <si>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</si>
  <si>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</si>
  <si>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</si>
  <si>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</si>
  <si>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</si>
  <si>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</si>
  <si>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</si>
  <si>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</si>
  <si>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</si>
  <si>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</si>
  <si>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</si>
  <si>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</si>
  <si>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</si>
  <si>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</si>
  <si>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</si>
  <si>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</si>
  <si>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</si>
  <si>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</si>
  <si>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</si>
  <si>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</si>
  <si>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</si>
  <si>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</si>
  <si>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</si>
  <si>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</si>
  <si>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</si>
  <si>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</si>
  <si>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</si>
  <si>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</si>
  <si>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</si>
  <si>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</si>
  <si>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</si>
  <si>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</si>
  <si>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</si>
  <si>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</si>
  <si>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</si>
  <si>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</si>
  <si>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</si>
  <si>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</si>
  <si>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</si>
  <si>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</si>
  <si>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</si>
  <si>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</si>
  <si>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</si>
  <si>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</si>
  <si>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</si>
  <si>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</si>
  <si>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</si>
  <si>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</si>
  <si>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</si>
  <si>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</si>
  <si>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</si>
  <si>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</si>
  <si>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</si>
  <si>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</si>
  <si>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</si>
  <si>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</si>
  <si>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</si>
  <si>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</si>
  <si>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</si>
  <si>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</si>
  <si>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</si>
  <si>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</si>
  <si>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</si>
  <si>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</si>
  <si>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</si>
  <si>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</si>
  <si>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</si>
  <si>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</si>
  <si>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</si>
  <si>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</si>
  <si>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</si>
  <si>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</si>
  <si>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</si>
  <si>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</si>
  <si>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</si>
  <si>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</si>
  <si>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</si>
  <si>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</si>
  <si>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</si>
  <si>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</si>
  <si>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</si>
  <si>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</si>
  <si>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</si>
  <si>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</si>
  <si>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</si>
  <si>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</si>
  <si>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</si>
  <si>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</si>
  <si>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</si>
  <si>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</si>
  <si>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</si>
  <si>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</si>
  <si>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</si>
  <si>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</si>
  <si>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</si>
  <si>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</si>
  <si>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</si>
  <si>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</si>
  <si>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</si>
  <si>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</si>
  <si>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</si>
  <si>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</si>
  <si>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</si>
  <si>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</si>
  <si>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</si>
  <si>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</si>
  <si>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</si>
  <si>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</si>
  <si>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</si>
  <si>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</si>
  <si>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</si>
  <si>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</si>
  <si>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</si>
  <si>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</si>
  <si>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</si>
  <si>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</si>
  <si>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</si>
  <si>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</si>
  <si>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</si>
  <si>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</si>
  <si>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</si>
  <si>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</si>
  <si>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</si>
  <si>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</si>
  <si>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</si>
  <si>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</si>
  <si>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</si>
  <si>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</si>
  <si>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</si>
  <si>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</si>
  <si>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</si>
  <si>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</si>
  <si>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</si>
  <si>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</si>
  <si>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</si>
  <si>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</si>
  <si>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</si>
  <si>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</si>
  <si>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</si>
  <si>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</si>
  <si>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</si>
  <si>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</si>
  <si>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</si>
  <si>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</si>
  <si>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</si>
  <si>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</si>
  <si>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</si>
  <si>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</si>
  <si>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</si>
  <si>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</si>
  <si>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</si>
  <si>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</si>
  <si>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</si>
  <si>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</si>
  <si>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</si>
  <si>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</si>
  <si>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</si>
  <si>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</si>
  <si>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</si>
  <si>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</si>
  <si>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</si>
  <si>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</si>
  <si>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</si>
  <si>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</si>
  <si>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</si>
  <si>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</si>
  <si>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</si>
  <si>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</si>
  <si>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</si>
  <si>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</si>
  <si>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</si>
  <si>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</si>
  <si>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</si>
  <si>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</si>
  <si>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</si>
  <si>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</si>
  <si>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</si>
  <si>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</si>
  <si>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</si>
  <si>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</si>
  <si>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</si>
  <si>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</si>
  <si>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</si>
  <si>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</si>
  <si>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</si>
  <si>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</si>
  <si>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</si>
  <si>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</si>
  <si>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</si>
  <si>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</si>
  <si>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</si>
  <si>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</si>
  <si>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</si>
  <si>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</si>
  <si>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</si>
  <si>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</si>
  <si>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</si>
  <si>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</si>
  <si>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</si>
  <si>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</si>
  <si>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</si>
  <si>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</si>
  <si>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</si>
  <si>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</si>
  <si>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</si>
  <si>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</si>
  <si>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</si>
  <si>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</si>
  <si>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</si>
  <si>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</si>
  <si>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</si>
  <si>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</si>
  <si>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</si>
  <si>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</si>
  <si>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</si>
  <si>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</si>
  <si>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</si>
  <si>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</si>
  <si>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</si>
  <si>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</si>
  <si>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</si>
  <si>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</si>
  <si>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</si>
  <si>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</si>
  <si>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</si>
  <si>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</si>
  <si>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</si>
  <si>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</si>
  <si>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</si>
  <si>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</si>
  <si>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</si>
  <si>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</si>
  <si>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</si>
  <si>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</si>
  <si>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</si>
  <si>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</si>
  <si>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</si>
  <si>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</si>
  <si>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</si>
  <si>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</si>
  <si>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</si>
  <si>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</si>
  <si>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</si>
  <si>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</si>
  <si>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</si>
  <si>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</si>
  <si>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</si>
  <si>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</si>
  <si>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</si>
  <si>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</si>
  <si>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</si>
  <si>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</si>
  <si>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</si>
  <si>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</si>
  <si>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</si>
  <si>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</si>
  <si>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</si>
  <si>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</si>
  <si>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</si>
  <si>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</si>
  <si>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</si>
  <si>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</si>
  <si>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</si>
  <si>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</si>
  <si>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</si>
  <si>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</si>
  <si>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</si>
  <si>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</si>
  <si>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</si>
  <si>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</si>
  <si>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</si>
  <si>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</si>
  <si>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</si>
  <si>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</si>
  <si>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</si>
  <si>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</si>
  <si>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</si>
  <si>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</si>
  <si>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</si>
  <si>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</si>
  <si>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</si>
  <si>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</si>
  <si>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</si>
  <si>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</si>
  <si>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</si>
  <si>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</si>
  <si>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</si>
  <si>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</si>
  <si>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</si>
  <si>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</si>
  <si>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</si>
  <si>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</si>
  <si>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</si>
  <si>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</si>
  <si>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</si>
  <si>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</si>
  <si>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</si>
  <si>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</si>
  <si>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</si>
  <si>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</si>
  <si>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</si>
  <si>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</si>
  <si>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</si>
  <si>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</si>
  <si>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</si>
  <si>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</si>
  <si>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</si>
  <si>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</si>
  <si>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</si>
  <si>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</si>
  <si>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</si>
  <si>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</si>
  <si>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</si>
  <si>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</si>
  <si>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</si>
  <si>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</si>
  <si>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</si>
  <si>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</si>
  <si>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</si>
  <si>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</si>
  <si>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</si>
  <si>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</si>
  <si>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</si>
  <si>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</si>
  <si>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</si>
  <si>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</si>
  <si>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</si>
  <si>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</si>
  <si>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</si>
  <si>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</si>
  <si>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</si>
  <si>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</si>
  <si>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</si>
  <si>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</si>
  <si>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</si>
  <si>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</si>
  <si>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</si>
  <si>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</si>
  <si>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</si>
  <si>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</si>
  <si>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</si>
  <si>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</si>
  <si>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</si>
  <si>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</si>
  <si>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</si>
  <si>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</si>
  <si>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</si>
  <si>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</si>
  <si>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</si>
  <si>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</si>
  <si>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</si>
  <si>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</si>
  <si>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</si>
  <si>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</si>
  <si>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</si>
  <si>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</si>
  <si>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</si>
  <si>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</si>
  <si>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</si>
  <si>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</si>
  <si>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</si>
  <si>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</si>
  <si>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</si>
  <si>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</si>
  <si>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</si>
  <si>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</si>
  <si>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</si>
  <si>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</si>
  <si>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</si>
  <si>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</si>
  <si>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</si>
  <si>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</si>
  <si>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</si>
  <si>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</si>
  <si>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</si>
  <si>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</si>
  <si>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</si>
  <si>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</si>
  <si>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</si>
  <si>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</si>
  <si>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</si>
  <si>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</si>
  <si>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</si>
  <si>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</si>
  <si>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</si>
  <si>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</si>
  <si>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</si>
  <si>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</si>
  <si>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</si>
  <si>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</si>
  <si>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</si>
  <si>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</si>
  <si>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</si>
  <si>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</si>
  <si>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</si>
  <si>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</si>
  <si>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</si>
  <si>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</si>
  <si>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</si>
  <si>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</si>
  <si>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</si>
  <si>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</si>
  <si>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</si>
  <si>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</si>
  <si>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</si>
  <si>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</si>
  <si>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</si>
  <si>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</si>
  <si>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</si>
  <si>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</si>
  <si>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</si>
  <si>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</si>
  <si>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</si>
  <si>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</si>
  <si>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</si>
  <si>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</si>
  <si>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</si>
  <si>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</si>
  <si>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</si>
  <si>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</si>
  <si>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</si>
  <si>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</si>
  <si>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</si>
  <si>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</si>
  <si>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</si>
  <si>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</si>
  <si>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</si>
  <si>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</si>
  <si>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</si>
  <si>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</si>
  <si>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</si>
  <si>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</si>
  <si>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</si>
  <si>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</si>
  <si>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</si>
  <si>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</si>
  <si>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</si>
  <si>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</si>
  <si>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</si>
  <si>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</si>
  <si>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</si>
  <si>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</si>
  <si>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</si>
  <si>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</si>
  <si>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</si>
  <si>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</si>
  <si>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</si>
  <si>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</si>
  <si>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</si>
  <si>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</si>
  <si>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</si>
  <si>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</si>
  <si>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</si>
  <si>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</si>
  <si>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</si>
  <si>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</si>
  <si>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</si>
  <si>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</si>
  <si>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</si>
  <si>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</si>
  <si>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</si>
  <si>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</si>
  <si>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</si>
  <si>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</si>
  <si>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</si>
  <si>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</si>
  <si>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</si>
  <si>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</si>
  <si>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</si>
  <si>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</si>
  <si>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</si>
  <si>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</si>
  <si>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</si>
  <si>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</si>
  <si>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</si>
  <si>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</si>
  <si>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</si>
  <si>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</si>
  <si>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</si>
  <si>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</si>
  <si>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</si>
  <si>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</si>
  <si>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</si>
  <si>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</si>
  <si>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</si>
  <si>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</si>
  <si>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</si>
  <si>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</si>
  <si>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</si>
  <si>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</si>
  <si>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</si>
  <si>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</si>
  <si>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</si>
  <si>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</si>
  <si>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</si>
  <si>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</si>
  <si>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</si>
  <si>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</si>
  <si>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</si>
  <si>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</si>
  <si>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</si>
  <si>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</si>
  <si>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</si>
  <si>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</si>
  <si>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</si>
  <si>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</si>
  <si>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</si>
  <si>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</si>
  <si>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</si>
  <si>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</si>
  <si>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</si>
  <si>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</si>
  <si>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</si>
  <si>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</si>
  <si>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</si>
  <si>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</si>
  <si>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</si>
  <si>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</si>
  <si>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</si>
  <si>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</si>
  <si>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</si>
  <si>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</si>
  <si>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</si>
  <si>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</si>
  <si>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</si>
  <si>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</si>
  <si>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</si>
  <si>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</si>
  <si>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</si>
  <si>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</si>
  <si>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</si>
  <si>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</si>
  <si>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</si>
  <si>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</si>
  <si>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</si>
  <si>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</si>
  <si>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</si>
  <si>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</si>
  <si>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</si>
  <si>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</si>
  <si>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</si>
  <si>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</si>
  <si>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</si>
  <si>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</si>
  <si>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</si>
  <si>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</si>
  <si>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</si>
  <si>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</si>
  <si>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</si>
  <si>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</si>
  <si>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</si>
  <si>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</si>
  <si>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</si>
  <si>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</si>
  <si>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</si>
  <si>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</si>
  <si>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</si>
  <si>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</si>
  <si>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</si>
  <si>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</si>
  <si>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</si>
  <si>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</si>
  <si>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</si>
  <si>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</si>
  <si>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</si>
  <si>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</si>
  <si>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</si>
  <si>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</si>
  <si>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</si>
  <si>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</si>
  <si>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</si>
  <si>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</si>
  <si>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</si>
  <si>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</si>
  <si>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</si>
  <si>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</si>
  <si>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</si>
  <si>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</si>
  <si>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</si>
  <si>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</si>
  <si>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</si>
  <si>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</si>
  <si>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</si>
  <si>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</si>
  <si>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</si>
  <si>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</si>
  <si>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</si>
  <si>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</si>
  <si>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</si>
  <si>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</si>
  <si>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</si>
  <si>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</si>
  <si>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</si>
  <si>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</si>
  <si>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</si>
  <si>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</si>
  <si>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</si>
  <si>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</si>
  <si>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</si>
  <si>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</si>
  <si>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</si>
  <si>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</si>
  <si>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</si>
  <si>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</si>
  <si>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</si>
  <si>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</si>
  <si>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</si>
  <si>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</si>
  <si>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</si>
  <si>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</si>
  <si>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</si>
  <si>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</si>
  <si>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</si>
  <si>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</si>
  <si>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</si>
  <si>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</si>
  <si>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</si>
  <si>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</si>
  <si>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</si>
  <si>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</si>
  <si>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</si>
  <si>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</si>
  <si>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</si>
  <si>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</si>
  <si>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</si>
  <si>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</si>
  <si>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</si>
  <si>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</si>
  <si>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</si>
  <si>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</si>
  <si>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</si>
  <si>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</si>
  <si>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</si>
  <si>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</si>
  <si>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</si>
  <si>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</si>
  <si>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</si>
  <si>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</si>
  <si>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</si>
  <si>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</si>
  <si>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</si>
  <si>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</si>
  <si>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</si>
  <si>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</si>
  <si>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</si>
  <si>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</si>
  <si>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</si>
  <si>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</si>
  <si>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</si>
  <si>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</si>
  <si>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</si>
  <si>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</si>
  <si>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</si>
  <si>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</si>
  <si>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</si>
  <si>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</si>
  <si>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</si>
  <si>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</si>
  <si>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</si>
  <si>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</si>
  <si>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</si>
  <si>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</si>
  <si>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</si>
  <si>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</si>
  <si>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</si>
  <si>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</si>
  <si>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</si>
  <si>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</si>
  <si>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</si>
  <si>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</si>
  <si>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</si>
  <si>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</si>
  <si>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</si>
  <si>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</si>
  <si>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</si>
  <si>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</si>
  <si>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</si>
  <si>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</si>
  <si>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</si>
  <si>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</si>
  <si>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</si>
  <si>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</si>
  <si>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</si>
  <si>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</si>
  <si>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</si>
  <si>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</si>
  <si>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</si>
  <si>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</si>
  <si>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</si>
  <si>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</si>
  <si>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</si>
  <si>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</si>
  <si>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</si>
  <si>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</si>
  <si>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</si>
  <si>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</si>
  <si>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</si>
  <si>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</si>
  <si>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</si>
  <si>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</si>
  <si>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</si>
  <si>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</si>
  <si>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</si>
  <si>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</si>
  <si>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</si>
  <si>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</si>
  <si>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</si>
  <si>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</si>
  <si>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</si>
  <si>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</si>
  <si>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</si>
  <si>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</si>
  <si>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</si>
  <si>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</si>
  <si>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</si>
  <si>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</si>
  <si>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</si>
  <si>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</si>
  <si>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</si>
  <si>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</si>
  <si>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</si>
  <si>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</si>
  <si>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</si>
  <si>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</si>
  <si>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</si>
  <si>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</si>
  <si>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</si>
  <si>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</si>
  <si>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</si>
  <si>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</si>
  <si>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</si>
  <si>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</si>
  <si>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</si>
  <si>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</si>
  <si>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</si>
  <si>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</si>
  <si>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</si>
  <si>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</si>
  <si>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</si>
  <si>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</si>
  <si>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</si>
  <si>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</si>
  <si>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</si>
  <si>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</si>
  <si>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</si>
  <si>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</si>
  <si>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</si>
  <si>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</si>
  <si>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</si>
  <si>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</si>
  <si>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</si>
  <si>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</si>
  <si>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</si>
  <si>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</si>
  <si>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</si>
  <si>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</si>
  <si>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</si>
  <si>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</si>
  <si>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</si>
  <si>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</si>
  <si>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</si>
  <si>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</si>
  <si>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</si>
  <si>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</si>
  <si>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</si>
  <si>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</si>
  <si>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</si>
  <si>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</si>
  <si>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</si>
  <si>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</si>
  <si>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</si>
  <si>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</si>
  <si>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</si>
  <si>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</si>
  <si>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</si>
  <si>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</si>
  <si>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</si>
  <si>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</si>
  <si>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</si>
  <si>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</si>
  <si>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</si>
  <si>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</si>
  <si>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</si>
  <si>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</si>
  <si>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</si>
  <si>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</si>
  <si>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</si>
  <si>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</si>
  <si>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</si>
  <si>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</si>
  <si>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</si>
  <si>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</si>
  <si>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</si>
  <si>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</si>
  <si>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</si>
  <si>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</si>
  <si>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</si>
  <si>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</si>
  <si>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</si>
  <si>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</si>
  <si>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</si>
  <si>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</si>
  <si>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</si>
  <si>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</si>
  <si>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</si>
  <si>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</si>
  <si>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</si>
  <si>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</si>
  <si>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</si>
  <si>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</si>
  <si>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</si>
  <si>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</si>
  <si>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</si>
  <si>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</si>
  <si>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</si>
  <si>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</si>
  <si>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</si>
  <si>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</si>
  <si>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</si>
  <si>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</si>
  <si>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</si>
  <si>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</si>
  <si>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</si>
  <si>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</si>
  <si>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</si>
  <si>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</si>
  <si>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</si>
  <si>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</si>
  <si>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</si>
  <si>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</si>
  <si>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</si>
  <si>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</si>
  <si>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</si>
  <si>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</si>
  <si>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</si>
  <si>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</si>
  <si>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</si>
  <si>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</si>
  <si>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</si>
  <si>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</si>
  <si>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</si>
  <si>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</si>
  <si>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</si>
  <si>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</si>
  <si>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</si>
  <si>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</si>
  <si>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</si>
  <si>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</si>
  <si>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</si>
  <si>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</si>
  <si>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</si>
  <si>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</si>
  <si>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</si>
  <si>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</si>
  <si>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</si>
  <si>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</si>
  <si>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</si>
  <si>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</si>
  <si>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</si>
  <si>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</si>
  <si>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</si>
  <si>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</si>
  <si>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</si>
  <si>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</si>
  <si>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</si>
  <si>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</si>
  <si>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</si>
  <si>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</si>
  <si>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</si>
  <si>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</si>
  <si>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</si>
  <si>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</si>
  <si>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</si>
  <si>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</si>
  <si>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</si>
  <si>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</si>
  <si>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</si>
  <si>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</si>
  <si>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</si>
  <si>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</si>
  <si>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</si>
  <si>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</si>
  <si>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</si>
  <si>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</si>
  <si>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</si>
  <si>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</si>
  <si>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</si>
  <si>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</si>
  <si>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</si>
  <si>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</si>
  <si>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</si>
  <si>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</si>
  <si>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</si>
  <si>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</si>
  <si>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</si>
  <si>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</si>
  <si>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</si>
  <si>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</si>
  <si>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</si>
  <si>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</si>
  <si>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</si>
  <si>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</si>
  <si>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</si>
  <si>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</si>
  <si>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</si>
  <si>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</si>
  <si>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</si>
  <si>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</si>
  <si>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</si>
  <si>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</si>
  <si>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</si>
  <si>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</si>
  <si>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</si>
  <si>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</si>
  <si>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</si>
  <si>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</si>
  <si>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</si>
  <si>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</si>
  <si>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</si>
  <si>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</si>
  <si>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</si>
  <si>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</si>
  <si>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</si>
  <si>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</si>
  <si>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</si>
  <si>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</si>
  <si>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</si>
  <si>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</si>
  <si>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</si>
  <si>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</si>
  <si>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</si>
  <si>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</si>
  <si>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</si>
  <si>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</si>
  <si>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</si>
  <si>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</si>
  <si>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</si>
  <si>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</si>
  <si>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</si>
  <si>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</si>
  <si>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</si>
  <si>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</si>
  <si>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</si>
  <si>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</si>
  <si>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</si>
  <si>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</si>
  <si>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</si>
  <si>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</si>
  <si>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</si>
  <si>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</si>
  <si>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</si>
  <si>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</si>
  <si>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</si>
  <si>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</si>
  <si>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</si>
  <si>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</si>
  <si>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</si>
  <si>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</si>
  <si>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</si>
  <si>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</si>
  <si>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</si>
  <si>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</si>
  <si>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</si>
  <si>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</si>
  <si>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</si>
  <si>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</si>
  <si>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</si>
  <si>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</si>
  <si>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</si>
  <si>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</si>
  <si>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</si>
  <si>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</si>
  <si>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</si>
  <si>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</si>
  <si>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</si>
  <si>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</si>
  <si>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</si>
  <si>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</si>
  <si>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</si>
  <si>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</si>
  <si>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</si>
  <si>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</si>
  <si>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</si>
  <si>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</si>
  <si>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</si>
  <si>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</si>
  <si>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</si>
  <si>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</si>
  <si>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</si>
  <si>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</si>
  <si>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</si>
  <si>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</si>
  <si>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</si>
  <si>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</si>
  <si>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</si>
  <si>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</si>
  <si>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</si>
  <si>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</si>
  <si>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</si>
  <si>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</si>
  <si>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</si>
  <si>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</si>
  <si>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</si>
  <si>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</si>
  <si>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</si>
  <si>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</si>
  <si>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</si>
  <si>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</si>
  <si>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</si>
  <si>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</si>
  <si>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</si>
  <si>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</si>
  <si>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</si>
  <si>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</si>
  <si>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</si>
  <si>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</si>
  <si>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</si>
  <si>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</si>
  <si>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</si>
  <si>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</si>
  <si>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</si>
  <si>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</si>
  <si>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</si>
  <si>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</si>
  <si>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</si>
  <si>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</si>
  <si>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</si>
  <si>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</si>
  <si>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</si>
  <si>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</si>
  <si>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</si>
  <si>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</si>
  <si>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</si>
  <si>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</si>
  <si>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</si>
  <si>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</si>
  <si>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</si>
  <si>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</si>
  <si>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</si>
  <si>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</si>
  <si>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</si>
  <si>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</si>
  <si>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</si>
  <si>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</si>
  <si>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</si>
  <si>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</si>
  <si>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</si>
  <si>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</si>
  <si>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</si>
  <si>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</si>
  <si>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</si>
  <si>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</si>
  <si>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</si>
  <si>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</si>
  <si>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</si>
  <si>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</si>
  <si>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</si>
  <si>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</si>
  <si>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</si>
  <si>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</si>
  <si>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</si>
  <si>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</si>
  <si>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</si>
  <si>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</si>
  <si>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</si>
  <si>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</si>
  <si>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</si>
  <si>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</si>
  <si>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</si>
  <si>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</si>
  <si>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</si>
  <si>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</si>
  <si>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</si>
  <si>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</si>
  <si>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</si>
  <si>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</si>
  <si>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</si>
  <si>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</si>
  <si>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</si>
  <si>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</si>
  <si>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</si>
  <si>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</si>
  <si>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</si>
  <si>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</si>
  <si>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</si>
  <si>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</si>
  <si>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</si>
  <si>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</si>
  <si>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</si>
  <si>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</si>
  <si>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</si>
  <si>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</si>
  <si>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</si>
  <si>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</si>
  <si>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</si>
  <si>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</si>
  <si>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</si>
  <si>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</si>
  <si>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</si>
  <si>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</si>
  <si>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</si>
  <si>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</si>
  <si>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</si>
  <si>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</si>
  <si>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</si>
  <si>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</si>
  <si>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</si>
  <si>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</si>
  <si>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</si>
  <si>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</si>
  <si>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</si>
  <si>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</si>
  <si>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</si>
  <si>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</si>
  <si>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</si>
  <si>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</si>
  <si>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</si>
  <si>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</si>
  <si>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</si>
  <si>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</si>
  <si>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</si>
  <si>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</si>
  <si>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</si>
  <si>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</si>
  <si>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</si>
  <si>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</si>
  <si>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</si>
  <si>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</si>
  <si>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</si>
  <si>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</si>
  <si>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</si>
  <si>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</si>
  <si>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</si>
  <si>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</si>
  <si>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</si>
  <si>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</si>
  <si>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</si>
  <si>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</si>
  <si>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</si>
  <si>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</si>
  <si>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</si>
  <si>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</si>
  <si>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</si>
  <si>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</si>
  <si>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</si>
  <si>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</si>
  <si>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</si>
  <si>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</si>
  <si>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</si>
  <si>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</si>
  <si>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</si>
  <si>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</si>
  <si>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</si>
  <si>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</si>
  <si>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</si>
  <si>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</si>
  <si>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</si>
  <si>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</si>
  <si>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</si>
  <si>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</si>
  <si>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</si>
  <si>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</si>
  <si>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</si>
  <si>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</si>
  <si>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</si>
  <si>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</si>
  <si>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</si>
  <si>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</si>
  <si>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</si>
  <si>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</si>
  <si>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</si>
  <si>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</si>
  <si>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</si>
  <si>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</si>
  <si>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</si>
  <si>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</si>
  <si>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</si>
  <si>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</si>
  <si>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</si>
  <si>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</si>
  <si>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</si>
  <si>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</si>
  <si>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</si>
  <si>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</si>
  <si>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</si>
  <si>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</si>
  <si>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</si>
  <si>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</si>
  <si>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</si>
  <si>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</si>
  <si>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</si>
  <si>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</si>
  <si>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</si>
  <si>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</si>
  <si>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</si>
  <si>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</si>
  <si>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</si>
  <si>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</si>
  <si>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</si>
  <si>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</si>
  <si>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</si>
  <si>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</si>
  <si>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</si>
  <si>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</si>
  <si>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</si>
  <si>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</si>
  <si>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</si>
  <si>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</si>
  <si>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</si>
  <si>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</si>
  <si>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</si>
  <si>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</si>
  <si>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</si>
  <si>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</si>
  <si>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</si>
  <si>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</si>
  <si>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</si>
  <si>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</si>
  <si>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</si>
  <si>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</si>
  <si>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</si>
  <si>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</si>
  <si>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</si>
  <si>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</si>
  <si>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</si>
  <si>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</si>
  <si>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</si>
  <si>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</si>
  <si>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</si>
  <si>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</si>
  <si>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</si>
  <si>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</si>
  <si>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</si>
  <si>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</si>
  <si>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</si>
  <si>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</si>
  <si>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</si>
  <si>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</si>
  <si>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</si>
  <si>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</si>
  <si>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</si>
  <si>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</si>
  <si>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</si>
  <si>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</si>
  <si>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</si>
  <si>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</si>
  <si>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</si>
  <si>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</si>
  <si>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</si>
  <si>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</si>
  <si>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</si>
  <si>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</si>
  <si>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</si>
  <si>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</si>
  <si>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</si>
  <si>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</si>
  <si>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</si>
  <si>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</si>
  <si>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</si>
  <si>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</si>
  <si>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</si>
  <si>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</si>
  <si>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</si>
  <si>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</si>
  <si>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</si>
  <si>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</si>
  <si>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</si>
  <si>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</si>
  <si>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</si>
  <si>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</si>
  <si>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</si>
  <si>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</si>
  <si>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</si>
  <si>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</si>
  <si>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</si>
  <si>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</si>
  <si>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</si>
  <si>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</si>
  <si>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</si>
  <si>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</si>
  <si>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</si>
  <si>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</si>
  <si>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</si>
  <si>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</si>
  <si>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</si>
  <si>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</si>
  <si>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</si>
  <si>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</si>
  <si>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</si>
  <si>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</si>
  <si>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</si>
  <si>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</si>
  <si>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</si>
  <si>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</si>
  <si>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</si>
  <si>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</si>
  <si>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</si>
  <si>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</si>
  <si>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</si>
  <si>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</si>
  <si>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</si>
  <si>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</si>
  <si>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</si>
  <si>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</si>
  <si>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</si>
  <si>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</si>
  <si>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</si>
  <si>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</si>
  <si>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</si>
  <si>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</si>
  <si>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</si>
  <si>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</si>
  <si>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</si>
  <si>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</si>
  <si>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</si>
  <si>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</si>
  <si>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</si>
  <si>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</si>
  <si>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</si>
  <si>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</si>
  <si>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</si>
  <si>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</si>
  <si>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</si>
  <si>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</si>
  <si>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</si>
  <si>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</si>
  <si>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</si>
  <si>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</si>
  <si>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</si>
  <si>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</si>
  <si>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</si>
  <si>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</si>
  <si>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</si>
  <si>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</si>
  <si>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</si>
  <si>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</si>
  <si>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</si>
  <si>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</si>
  <si>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</si>
  <si>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</si>
  <si>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</si>
  <si>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</si>
  <si>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</si>
  <si>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</si>
  <si>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</si>
  <si>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</si>
  <si>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</si>
  <si>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</si>
  <si>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</si>
  <si>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</si>
  <si>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</si>
  <si>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</si>
  <si>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</si>
  <si>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</si>
  <si>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</si>
  <si>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</si>
  <si>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</si>
  <si>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</si>
  <si>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</si>
  <si>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</si>
  <si>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</si>
  <si>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</si>
  <si>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</si>
  <si>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</si>
  <si>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</si>
  <si>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</si>
  <si>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</si>
  <si>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</si>
  <si>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</si>
  <si>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</si>
  <si>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</si>
  <si>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</si>
  <si>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</si>
  <si>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</si>
  <si>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</si>
  <si>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</si>
  <si>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</si>
  <si>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</si>
  <si>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</si>
  <si>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</si>
  <si>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</si>
  <si>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</si>
  <si>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</si>
  <si>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</si>
  <si>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</si>
  <si>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</si>
  <si>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</si>
  <si>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</si>
  <si>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</si>
  <si>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</si>
  <si>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</si>
  <si>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</si>
  <si>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</si>
  <si>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</si>
  <si>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</si>
  <si>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</si>
  <si>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</si>
  <si>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</si>
  <si>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</si>
  <si>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</si>
  <si>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</si>
  <si>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</si>
  <si>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</si>
  <si>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</si>
  <si>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</si>
  <si>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</si>
  <si>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</si>
  <si>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</si>
  <si>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</si>
  <si>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</si>
  <si>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</si>
  <si>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</si>
  <si>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</si>
  <si>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</si>
  <si>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</si>
  <si>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</si>
  <si>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</si>
  <si>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</si>
  <si>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</si>
  <si>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</si>
  <si>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</si>
  <si>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</si>
  <si>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</si>
  <si>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</si>
  <si>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</si>
  <si>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</si>
  <si>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</si>
  <si>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</si>
  <si>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</si>
  <si>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</si>
  <si>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</si>
  <si>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</si>
  <si>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</si>
  <si>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</si>
  <si>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</si>
  <si>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</si>
  <si>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</si>
  <si>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</si>
  <si>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</si>
  <si>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</si>
  <si>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</si>
  <si>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</si>
  <si>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</si>
  <si>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</si>
  <si>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</si>
  <si>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</si>
  <si>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</si>
  <si>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</si>
  <si>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</si>
  <si>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</si>
  <si>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</si>
  <si>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</si>
  <si>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</si>
  <si>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</si>
  <si>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</si>
  <si>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</si>
  <si>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</si>
  <si>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</si>
  <si>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</si>
  <si>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</si>
  <si>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</si>
  <si>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</si>
  <si>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</si>
  <si>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</si>
  <si>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</si>
  <si>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</si>
  <si>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</si>
  <si>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</si>
  <si>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</si>
  <si>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</si>
  <si>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</si>
  <si>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</si>
  <si>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</si>
  <si>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</si>
  <si>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</si>
  <si>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</si>
  <si>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</si>
  <si>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</si>
  <si>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</si>
  <si>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</si>
  <si>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</si>
  <si>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</si>
  <si>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</si>
  <si>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</si>
  <si>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</si>
  <si>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</si>
  <si>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</si>
  <si>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</si>
  <si>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</si>
  <si>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</si>
  <si>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</si>
  <si>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</si>
  <si>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</si>
  <si>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</si>
  <si>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</si>
  <si>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</si>
  <si>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</si>
  <si>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</si>
  <si>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</si>
  <si>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</si>
  <si>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</si>
  <si>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</si>
  <si>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</si>
  <si>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</si>
  <si>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</si>
  <si>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</si>
  <si>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</si>
  <si>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</si>
  <si>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</si>
  <si>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</si>
  <si>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</si>
  <si>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</si>
  <si>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</si>
  <si>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</si>
  <si>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</si>
  <si>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</si>
  <si>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</si>
  <si>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</si>
  <si>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</si>
  <si>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</si>
  <si>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</si>
  <si>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</si>
  <si>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</si>
  <si>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</si>
  <si>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</si>
  <si>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</si>
  <si>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</si>
  <si>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</si>
  <si>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</si>
  <si>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</si>
  <si>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</si>
  <si>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</si>
  <si>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</si>
  <si>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</si>
  <si>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</si>
  <si>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</si>
  <si>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</si>
  <si>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</si>
  <si>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</si>
  <si>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</si>
  <si>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</si>
  <si>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</si>
  <si>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</si>
  <si>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</si>
  <si>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</si>
  <si>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</si>
  <si>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</si>
  <si>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</si>
  <si>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</si>
  <si>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</si>
  <si>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</si>
  <si>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</si>
  <si>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</si>
  <si>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</si>
  <si>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</si>
  <si>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</si>
  <si>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</si>
  <si>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</si>
  <si>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</si>
  <si>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</si>
  <si>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</si>
  <si>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</si>
  <si>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</si>
  <si>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</si>
  <si>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</si>
  <si>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</si>
  <si>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</si>
  <si>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</si>
  <si>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</si>
  <si>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</si>
  <si>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</si>
  <si>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</si>
  <si>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</si>
  <si>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</si>
  <si>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</si>
  <si>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</si>
  <si>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</si>
  <si>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</si>
  <si>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</si>
  <si>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</si>
  <si>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</si>
  <si>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</si>
  <si>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</si>
  <si>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</si>
  <si>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</si>
  <si>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</si>
  <si>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</si>
  <si>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</si>
  <si>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</si>
  <si>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</si>
  <si>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</si>
  <si>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</si>
  <si>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</si>
  <si>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</si>
  <si>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</si>
  <si>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</si>
  <si>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</si>
  <si>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</si>
  <si>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</si>
  <si>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</si>
  <si>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</si>
  <si>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</si>
  <si>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</si>
  <si>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</si>
  <si>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</si>
  <si>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</si>
  <si>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</si>
  <si>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</si>
  <si>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</si>
  <si>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</si>
  <si>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</si>
  <si>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</si>
  <si>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</si>
  <si>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</si>
  <si>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</si>
  <si>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</si>
  <si>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</si>
  <si>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</si>
  <si>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</si>
  <si>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</si>
  <si>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</si>
  <si>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</si>
  <si>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</si>
  <si>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</si>
  <si>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</si>
  <si>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</si>
  <si>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</si>
  <si>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</si>
  <si>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</si>
  <si>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</si>
  <si>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</si>
  <si>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</si>
  <si>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</si>
  <si>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</si>
  <si>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</si>
  <si>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</si>
  <si>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</si>
  <si>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</si>
  <si>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</si>
  <si>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</si>
  <si>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</si>
  <si>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</si>
  <si>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</si>
  <si>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</si>
  <si>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</si>
  <si>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</si>
  <si>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</si>
  <si>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</si>
  <si>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</si>
  <si>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</si>
  <si>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</si>
  <si>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</si>
  <si>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</si>
  <si>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</si>
  <si>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</si>
  <si>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</si>
  <si>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</si>
  <si>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</si>
  <si>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</si>
  <si>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</si>
  <si>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</si>
  <si>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</si>
  <si>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</si>
  <si>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</si>
  <si>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</si>
  <si>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</si>
  <si>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</si>
  <si>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</si>
  <si>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</si>
  <si>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</si>
  <si>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</si>
  <si>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</si>
  <si>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</si>
  <si>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</si>
  <si>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</si>
  <si>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</si>
  <si>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</si>
  <si>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</si>
  <si>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</si>
  <si>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</si>
  <si>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</si>
  <si>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</si>
  <si>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</si>
  <si>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</si>
  <si>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</si>
  <si>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</si>
  <si>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</si>
  <si>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</si>
  <si>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</si>
  <si>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</si>
  <si>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</si>
  <si>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</si>
  <si>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</si>
  <si>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</si>
  <si>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</si>
  <si>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</si>
  <si>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</si>
  <si>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</si>
  <si>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</si>
  <si>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</si>
  <si>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</si>
  <si>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</si>
  <si>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</si>
  <si>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</si>
  <si>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</si>
  <si>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</si>
  <si>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</si>
  <si>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</si>
  <si>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</si>
  <si>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</si>
  <si>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</si>
  <si>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</si>
  <si>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</si>
  <si>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</si>
  <si>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</si>
  <si>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</si>
  <si>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</si>
  <si>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</si>
  <si>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</si>
  <si>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</si>
  <si>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</si>
  <si>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</si>
  <si>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</si>
  <si>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</si>
  <si>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</si>
  <si>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</si>
  <si>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</si>
  <si>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</si>
  <si>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</si>
  <si>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</si>
  <si>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</si>
  <si>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</si>
  <si>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</si>
  <si>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</si>
  <si>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</si>
  <si>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</si>
  <si>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</si>
  <si>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</si>
  <si>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</si>
  <si>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</si>
  <si>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</si>
  <si>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</si>
  <si>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</si>
  <si>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</si>
  <si>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</si>
  <si>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</si>
  <si>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</si>
  <si>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</si>
  <si>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</si>
  <si>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</si>
  <si>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</si>
  <si>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</si>
  <si>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</si>
  <si>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</si>
  <si>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</si>
  <si>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</si>
  <si>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</si>
  <si>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</si>
  <si>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</si>
  <si>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</si>
  <si>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</si>
  <si>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</si>
  <si>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</si>
  <si>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</si>
  <si>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</si>
  <si>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</si>
  <si>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</si>
  <si>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</si>
  <si>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</si>
  <si>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</si>
  <si>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</si>
  <si>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</si>
  <si>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</si>
  <si>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</si>
  <si>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</si>
  <si>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</si>
  <si>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</si>
  <si>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</si>
  <si>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</si>
  <si>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</si>
  <si>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</si>
  <si>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</si>
  <si>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</si>
  <si>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</si>
  <si>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</si>
  <si>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</si>
  <si>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</si>
  <si>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</si>
  <si>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</si>
  <si>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</si>
  <si>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</si>
  <si>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</si>
  <si>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</si>
  <si>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</si>
  <si>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</si>
  <si>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</si>
  <si>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</si>
  <si>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</si>
  <si>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</si>
  <si>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</si>
  <si>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</si>
  <si>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</si>
  <si>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</si>
  <si>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</si>
  <si>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</si>
  <si>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</si>
  <si>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</si>
  <si>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</si>
  <si>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</si>
  <si>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</si>
  <si>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</si>
  <si>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</si>
  <si>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</si>
  <si>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</si>
  <si>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</si>
  <si>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</si>
  <si>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</si>
  <si>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</si>
  <si>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</si>
  <si>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</si>
  <si>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</si>
  <si>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</si>
  <si>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</si>
  <si>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</si>
  <si>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</si>
  <si>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</si>
  <si>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</si>
  <si>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</si>
  <si>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</si>
  <si>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</si>
  <si>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</si>
  <si>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</si>
  <si>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</si>
  <si>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</si>
  <si>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</si>
  <si>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</si>
  <si>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</si>
  <si>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</si>
  <si>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</si>
  <si>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</si>
  <si>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</si>
  <si>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</si>
  <si>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</si>
  <si>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</si>
  <si>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</si>
  <si>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</si>
  <si>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</si>
  <si>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</si>
  <si>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</si>
  <si>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</si>
  <si>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</si>
  <si>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</si>
  <si>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</si>
  <si>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</si>
  <si>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</si>
  <si>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</si>
  <si>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</si>
  <si>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</si>
  <si>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</si>
  <si>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</si>
  <si>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</si>
  <si>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</si>
  <si>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</si>
  <si>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</si>
  <si>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</si>
  <si>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</si>
  <si>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</si>
  <si>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</si>
  <si>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</si>
  <si>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</si>
  <si>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</si>
  <si>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</si>
  <si>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</si>
  <si>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</si>
  <si>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</si>
  <si>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</si>
  <si>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</si>
  <si>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</si>
  <si>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</si>
  <si>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</si>
  <si>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</si>
  <si>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</si>
  <si>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</si>
  <si>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</si>
  <si>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</si>
  <si>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</si>
  <si>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</si>
  <si>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</si>
  <si>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</si>
  <si>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</si>
  <si>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</si>
  <si>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</si>
  <si>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</si>
  <si>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</si>
  <si>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</si>
  <si>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</si>
  <si>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</si>
  <si>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</si>
  <si>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</si>
  <si>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</si>
  <si>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</si>
  <si>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</si>
  <si>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</si>
  <si>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</si>
  <si>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</si>
  <si>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</si>
  <si>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</si>
  <si>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</si>
  <si>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</si>
  <si>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</si>
  <si>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</si>
  <si>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</si>
  <si>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</si>
  <si>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</si>
  <si>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</si>
  <si>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</si>
  <si>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</si>
  <si>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</si>
  <si>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</si>
  <si>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</si>
  <si>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</si>
  <si>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</si>
  <si>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</si>
  <si>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</si>
  <si>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</si>
  <si>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</si>
  <si>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</si>
  <si>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</si>
  <si>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</si>
  <si>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</si>
  <si>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</si>
  <si>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</si>
  <si>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</si>
  <si>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</si>
  <si>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</si>
  <si>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</si>
  <si>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</si>
  <si>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</si>
  <si>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</si>
  <si>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</si>
  <si>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</si>
  <si>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</si>
  <si>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</si>
  <si>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</si>
  <si>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</si>
  <si>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</si>
  <si>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</si>
  <si>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</si>
  <si>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</si>
  <si>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</si>
  <si>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</si>
  <si>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</si>
  <si>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</si>
  <si>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</si>
  <si>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</si>
  <si>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</si>
  <si>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</si>
  <si>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</si>
  <si>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</si>
  <si>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</si>
  <si>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</si>
  <si>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</si>
  <si>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</si>
  <si>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</si>
  <si>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</si>
  <si>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</si>
  <si>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</si>
  <si>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</si>
  <si>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</si>
  <si>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</si>
  <si>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</si>
  <si>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</si>
  <si>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</si>
  <si>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</si>
  <si>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</si>
  <si>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</si>
  <si>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</si>
  <si>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</si>
  <si>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</si>
  <si>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</si>
  <si>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</si>
  <si>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</si>
  <si>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</si>
  <si>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</si>
  <si>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</si>
  <si>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</si>
  <si>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</si>
  <si>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</si>
  <si>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</si>
  <si>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</si>
  <si>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</si>
  <si>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</si>
  <si>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</si>
  <si>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</si>
  <si>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</si>
  <si>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</si>
  <si>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</si>
  <si>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</si>
  <si>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</si>
  <si>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</si>
  <si>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</si>
  <si>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</si>
  <si>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</si>
  <si>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</si>
  <si>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</si>
  <si>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</si>
  <si>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</si>
  <si>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</si>
  <si>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</si>
  <si>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</si>
  <si>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</si>
  <si>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</si>
  <si>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</si>
  <si>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</si>
  <si>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</si>
  <si>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</si>
  <si>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</si>
  <si>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</si>
  <si>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</si>
  <si>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</si>
  <si>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</si>
  <si>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</si>
  <si>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</si>
  <si>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</si>
  <si>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</si>
  <si>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</si>
  <si>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</si>
  <si>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</si>
  <si>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</si>
  <si>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</si>
  <si>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</si>
  <si>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</si>
  <si>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</si>
  <si>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</si>
  <si>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</si>
  <si>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</si>
  <si>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</si>
  <si>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</si>
  <si>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</si>
  <si>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</si>
  <si>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</si>
  <si>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</si>
  <si>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</si>
  <si>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</si>
  <si>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</si>
  <si>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</si>
  <si>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</si>
  <si>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</si>
  <si>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</si>
  <si>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</si>
  <si>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</si>
  <si>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</si>
  <si>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</si>
  <si>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</si>
  <si>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</si>
  <si>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</si>
  <si>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</si>
  <si>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</si>
  <si>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</si>
  <si>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</si>
  <si>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</si>
  <si>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</si>
  <si>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</si>
  <si>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</si>
  <si>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</si>
  <si>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</si>
  <si>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</si>
  <si>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</si>
  <si>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</si>
  <si>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</si>
  <si>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</si>
  <si>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</si>
  <si>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</si>
  <si>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</si>
  <si>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</si>
  <si>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</si>
  <si>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</si>
  <si>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</si>
  <si>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</si>
  <si>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</si>
  <si>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</si>
  <si>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</si>
  <si>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</si>
  <si>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</si>
  <si>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</si>
  <si>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</si>
  <si>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</si>
  <si>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</si>
  <si>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</si>
  <si>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</si>
  <si>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</si>
  <si>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</si>
  <si>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</si>
  <si>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</si>
  <si>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</si>
  <si>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</si>
  <si>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</si>
  <si>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</si>
  <si>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</si>
  <si>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</si>
  <si>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</si>
  <si>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</si>
  <si>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</si>
  <si>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</si>
  <si>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</si>
  <si>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</si>
  <si>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</si>
  <si>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</si>
  <si>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</si>
  <si>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</si>
  <si>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</si>
  <si>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</si>
  <si>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</si>
  <si>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</si>
  <si>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</si>
  <si>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</si>
  <si>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</si>
  <si>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</si>
  <si>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</si>
  <si>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</si>
  <si>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</si>
  <si>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</si>
  <si>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</si>
  <si>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</si>
  <si>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</si>
  <si>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</si>
  <si>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</si>
  <si>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</si>
  <si>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</si>
  <si>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</si>
  <si>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</si>
  <si>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</si>
  <si>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</si>
  <si>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</si>
  <si>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</si>
  <si>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</si>
  <si>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</si>
  <si>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</si>
  <si>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</si>
  <si>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</si>
  <si>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</si>
  <si>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</si>
  <si>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</si>
  <si>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</si>
  <si>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</si>
  <si>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</si>
  <si>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</si>
  <si>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</si>
  <si>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</si>
  <si>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</si>
  <si>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</si>
  <si>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</si>
  <si>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</si>
  <si>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</si>
  <si>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</si>
  <si>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</si>
  <si>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</si>
  <si>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</si>
  <si>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</si>
  <si>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</si>
  <si>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</si>
  <si>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</si>
  <si>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</si>
  <si>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</si>
  <si>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</si>
  <si>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</si>
  <si>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</si>
  <si>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</si>
  <si>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</si>
  <si>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</si>
  <si>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</si>
  <si>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</si>
  <si>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</si>
  <si>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</si>
  <si>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</si>
  <si>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</si>
  <si>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</si>
  <si>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</si>
  <si>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</si>
  <si>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</si>
  <si>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</si>
  <si>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</si>
  <si>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</si>
  <si>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</si>
  <si>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</si>
  <si>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</si>
  <si>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</si>
  <si>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</si>
  <si>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</si>
  <si>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</si>
  <si>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</si>
  <si>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</si>
  <si>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</si>
  <si>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</si>
  <si>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</si>
  <si>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</si>
  <si>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</si>
  <si>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</si>
  <si>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</si>
  <si>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</si>
  <si>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</si>
  <si>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</si>
  <si>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</si>
  <si>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</si>
  <si>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</si>
  <si>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</si>
  <si>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</si>
  <si>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</si>
  <si>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</si>
  <si>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</si>
  <si>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</si>
  <si>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</si>
  <si>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</si>
  <si>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</si>
  <si>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</si>
  <si>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</si>
  <si>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</si>
  <si>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</si>
  <si>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</si>
  <si>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</si>
  <si>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</si>
  <si>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</si>
  <si>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</si>
  <si>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</si>
  <si>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</si>
  <si>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</si>
  <si>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</si>
  <si>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</si>
  <si>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</si>
  <si>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</si>
  <si>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</si>
  <si>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</si>
  <si>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</si>
  <si>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</si>
  <si>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</si>
  <si>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</si>
  <si>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</si>
  <si>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</si>
  <si>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</si>
  <si>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</si>
  <si>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</si>
  <si>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</si>
  <si>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</si>
  <si>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</si>
  <si>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</si>
  <si>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</si>
  <si>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</si>
  <si>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</si>
  <si>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</si>
  <si>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</si>
  <si>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</si>
  <si>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</si>
  <si>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</si>
  <si>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</si>
  <si>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</si>
  <si>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</si>
  <si>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</si>
  <si>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</si>
  <si>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</si>
  <si>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</si>
  <si>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</si>
  <si>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</si>
  <si>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</si>
  <si>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</si>
  <si>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</si>
  <si>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</si>
  <si>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</si>
  <si>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</si>
  <si>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</si>
  <si>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</si>
  <si>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</si>
  <si>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</si>
  <si>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</si>
  <si>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</si>
  <si>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</si>
  <si>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</si>
  <si>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</si>
  <si>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</si>
  <si>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</si>
  <si>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</si>
  <si>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</si>
  <si>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</si>
  <si>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</si>
  <si>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</si>
  <si>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</si>
  <si>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</si>
  <si>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</si>
  <si>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</si>
  <si>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</si>
  <si>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</si>
  <si>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</si>
  <si>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</si>
  <si>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</si>
  <si>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</si>
  <si>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</si>
  <si>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</si>
  <si>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</si>
  <si>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</si>
  <si>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</si>
  <si>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</si>
  <si>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</si>
  <si>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</si>
  <si>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</si>
  <si>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</si>
  <si>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</si>
  <si>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</si>
  <si>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</si>
  <si>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</si>
  <si>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</si>
  <si>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</si>
  <si>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</si>
  <si>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</si>
  <si>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</si>
  <si>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</si>
  <si>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</si>
  <si>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</si>
  <si>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</si>
  <si>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</si>
  <si>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</si>
  <si>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</si>
  <si>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</si>
  <si>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</si>
  <si>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</si>
  <si>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</si>
  <si>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</si>
  <si>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</si>
  <si>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</si>
  <si>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</si>
  <si>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</si>
  <si>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</si>
  <si>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</si>
  <si>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</si>
  <si>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</si>
  <si>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</si>
  <si>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</si>
  <si>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</si>
  <si>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</si>
  <si>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</si>
  <si>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</si>
  <si>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</si>
  <si>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</si>
  <si>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</si>
  <si>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</si>
  <si>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</si>
  <si>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</si>
  <si>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</si>
  <si>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</si>
  <si>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</si>
  <si>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</si>
  <si>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</si>
  <si>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</si>
  <si>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</si>
  <si>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</si>
  <si>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</si>
  <si>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</si>
  <si>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</si>
  <si>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</si>
  <si>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</si>
  <si>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</si>
  <si>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</si>
  <si>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</si>
  <si>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</si>
  <si>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</si>
  <si>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</si>
  <si>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</si>
  <si>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</si>
  <si>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</si>
  <si>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</si>
  <si>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</si>
  <si>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</si>
  <si>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</si>
  <si>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</si>
  <si>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</si>
  <si>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</si>
  <si>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</si>
  <si>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</si>
  <si>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</si>
  <si>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</si>
  <si>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</si>
  <si>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</si>
  <si>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</si>
  <si>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</si>
  <si>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</si>
  <si>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</si>
  <si>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</si>
  <si>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</si>
  <si>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</si>
  <si>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</si>
  <si>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</si>
  <si>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</si>
  <si>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</si>
  <si>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</si>
  <si>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</si>
  <si>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</si>
  <si>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</si>
  <si>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</si>
  <si>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</si>
  <si>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</si>
  <si>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</si>
  <si>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</si>
  <si>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</si>
  <si>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</si>
  <si>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</si>
  <si>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</si>
  <si>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</si>
  <si>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</si>
  <si>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</si>
  <si>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</si>
  <si>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</si>
  <si>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</si>
  <si>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</si>
  <si>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</si>
  <si>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</si>
  <si>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</si>
  <si>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</si>
  <si>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</si>
  <si>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</si>
  <si>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</si>
  <si>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</si>
  <si>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</si>
  <si>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</si>
  <si>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</si>
  <si>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</si>
  <si>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</si>
  <si>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</si>
  <si>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</si>
  <si>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</si>
  <si>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</si>
  <si>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</si>
  <si>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</si>
  <si>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</si>
  <si>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</si>
  <si>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</si>
  <si>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</si>
  <si>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</si>
  <si>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</si>
  <si>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</si>
  <si>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</si>
  <si>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</si>
  <si>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</si>
  <si>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</si>
  <si>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</si>
  <si>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</si>
  <si>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</si>
  <si>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</si>
  <si>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</si>
  <si>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</si>
  <si>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</si>
  <si>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</si>
  <si>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</si>
  <si>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</si>
  <si>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</si>
  <si>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</si>
  <si>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</si>
  <si>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</si>
  <si>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</si>
  <si>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</si>
  <si>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</si>
  <si>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</si>
  <si>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</si>
  <si>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</si>
  <si>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</si>
  <si>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</si>
  <si>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</si>
  <si>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</si>
  <si>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</si>
  <si>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</si>
  <si>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</si>
  <si>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</si>
  <si>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</si>
  <si>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</si>
  <si>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</si>
  <si>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</si>
  <si>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</si>
  <si>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</si>
  <si>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</si>
  <si>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</si>
  <si>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</si>
  <si>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</si>
  <si>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</si>
  <si>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</si>
  <si>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</si>
  <si>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</si>
  <si>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</si>
  <si>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</si>
  <si>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</si>
  <si>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</si>
  <si>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</si>
  <si>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</si>
  <si>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</si>
  <si>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</si>
  <si>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</si>
  <si>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</si>
  <si>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</si>
  <si>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</si>
  <si>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</si>
  <si>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</si>
  <si>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</si>
  <si>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</si>
  <si>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</si>
  <si>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</si>
  <si>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</si>
  <si>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</si>
  <si>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</si>
  <si>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</si>
  <si>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</si>
  <si>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</si>
  <si>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</si>
  <si>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</si>
  <si>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</si>
  <si>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</si>
  <si>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</si>
  <si>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</si>
  <si>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</si>
  <si>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</si>
  <si>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</si>
  <si>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</si>
  <si>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</si>
  <si>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</si>
  <si>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</si>
  <si>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</si>
  <si>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</si>
  <si>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</si>
  <si>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</si>
  <si>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</si>
  <si>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</si>
  <si>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</si>
  <si>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</si>
  <si>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</si>
  <si>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</si>
  <si>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</si>
  <si>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</si>
  <si>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</si>
  <si>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</si>
  <si>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</si>
  <si>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</si>
  <si>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</si>
  <si>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</si>
  <si>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</si>
  <si>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</si>
  <si>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</si>
  <si>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</si>
  <si>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</si>
  <si>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</si>
  <si>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</si>
  <si>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</si>
  <si>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</si>
  <si>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</si>
  <si>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</si>
  <si>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</si>
  <si>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</si>
  <si>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</si>
  <si>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</si>
  <si>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</si>
  <si>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</si>
  <si>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</si>
  <si>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</si>
  <si>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</si>
  <si>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</si>
  <si>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</si>
  <si>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</si>
  <si>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</si>
  <si>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</si>
  <si>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</si>
  <si>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</si>
  <si>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</si>
  <si>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</si>
  <si>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</si>
  <si>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</si>
  <si>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</si>
  <si>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</si>
  <si>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</si>
  <si>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</si>
  <si>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</si>
  <si>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</si>
  <si>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</si>
  <si>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</si>
  <si>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</si>
  <si>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</si>
  <si>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</si>
  <si>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</si>
  <si>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</si>
  <si>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</si>
  <si>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</si>
  <si>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</si>
  <si>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</si>
  <si>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</si>
  <si>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</si>
  <si>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</si>
  <si>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</si>
  <si>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</si>
  <si>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</si>
  <si>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</si>
  <si>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</si>
  <si>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</si>
  <si>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</si>
  <si>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</si>
  <si>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</si>
  <si>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</si>
  <si>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</si>
  <si>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</si>
  <si>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</si>
  <si>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</si>
  <si>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</si>
  <si>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</si>
  <si>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</si>
  <si>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</si>
  <si>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</si>
  <si>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</si>
  <si>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</si>
  <si>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</si>
  <si>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</si>
  <si>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</si>
  <si>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</si>
  <si>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</si>
  <si>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</si>
  <si>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</si>
  <si>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</si>
  <si>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</si>
  <si>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</si>
  <si>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</si>
  <si>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</si>
  <si>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</si>
  <si>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</si>
  <si>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</si>
  <si>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</si>
  <si>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</si>
  <si>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</si>
  <si>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</si>
  <si>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</si>
  <si>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</si>
  <si>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</si>
  <si>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</si>
  <si>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</si>
  <si>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</si>
  <si>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</si>
  <si>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</si>
  <si>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</si>
  <si>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</si>
  <si>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</si>
  <si>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</si>
  <si>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</si>
  <si>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</si>
  <si>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</si>
  <si>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</si>
  <si>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</si>
  <si>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</si>
  <si>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</si>
  <si>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</si>
  <si>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</si>
  <si>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</si>
  <si>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</si>
  <si>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</si>
  <si>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</si>
  <si>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</si>
  <si>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</si>
  <si>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</si>
  <si>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</si>
  <si>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</si>
  <si>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</si>
  <si>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</si>
  <si>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</si>
  <si>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</si>
  <si>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</si>
  <si>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</si>
  <si>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</si>
  <si>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</si>
  <si>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</si>
  <si>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</si>
  <si>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</si>
  <si>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</si>
  <si>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</si>
  <si>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</si>
  <si>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</si>
  <si>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</si>
  <si>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</si>
  <si>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</si>
  <si>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</si>
  <si>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</si>
  <si>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</si>
  <si>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</si>
  <si>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</si>
  <si>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</si>
  <si>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</si>
  <si>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</si>
  <si>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</si>
  <si>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</si>
  <si>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</si>
  <si>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</si>
  <si>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</si>
  <si>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</si>
  <si>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</si>
  <si>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</si>
  <si>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</si>
  <si>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</si>
  <si>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</si>
  <si>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</si>
  <si>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</si>
  <si>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</si>
  <si>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</si>
  <si>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</si>
  <si>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</si>
  <si>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</si>
  <si>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</si>
  <si>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</si>
  <si>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</si>
  <si>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</si>
  <si>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</si>
  <si>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</si>
  <si>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</si>
  <si>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</si>
  <si>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</si>
  <si>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</si>
  <si>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</si>
  <si>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</si>
  <si>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</si>
  <si>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</si>
  <si>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</si>
  <si>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</si>
  <si>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</si>
  <si>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</si>
  <si>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</si>
  <si>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</si>
  <si>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</si>
  <si>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</si>
  <si>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</si>
  <si>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</si>
  <si>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</si>
  <si>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</si>
  <si>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</si>
  <si>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</si>
  <si>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</si>
  <si>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</si>
  <si>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</si>
  <si>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</si>
  <si>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</si>
  <si>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</si>
  <si>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</si>
  <si>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</si>
  <si>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</si>
  <si>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</si>
  <si>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</si>
  <si>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</si>
  <si>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</si>
  <si>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</si>
  <si>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</si>
  <si>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</si>
  <si>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</si>
  <si>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</si>
  <si>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</si>
  <si>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</si>
  <si>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</si>
  <si>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</si>
  <si>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</si>
  <si>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</si>
  <si>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</si>
  <si>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</si>
  <si>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</si>
  <si>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</si>
  <si>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</si>
  <si>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</si>
  <si>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</si>
  <si>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</si>
  <si>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</si>
  <si>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</si>
  <si>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</si>
  <si>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</si>
  <si>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</si>
  <si>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</si>
  <si>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</si>
  <si>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</si>
  <si>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</si>
  <si>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</si>
  <si>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</si>
  <si>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</si>
  <si>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</si>
  <si>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</si>
  <si>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</si>
  <si>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</si>
  <si>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</si>
  <si>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</si>
  <si>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</si>
  <si>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</si>
  <si>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</si>
  <si>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</si>
  <si>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</si>
  <si>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</si>
  <si>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</si>
  <si>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</si>
  <si>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</si>
  <si>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</si>
  <si>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</si>
  <si>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</si>
  <si>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</si>
  <si>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</si>
  <si>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</si>
  <si>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</si>
  <si>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</si>
  <si>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</si>
  <si>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</si>
  <si>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</si>
  <si>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</si>
  <si>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</si>
  <si>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</si>
  <si>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</si>
  <si>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</si>
  <si>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</si>
  <si>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</si>
  <si>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</si>
  <si>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</si>
  <si>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</si>
  <si>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</si>
  <si>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</si>
  <si>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</si>
  <si>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</si>
  <si>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</si>
  <si>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</si>
  <si>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</si>
  <si>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</si>
  <si>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</si>
  <si>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</si>
  <si>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</si>
  <si>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</si>
  <si>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</si>
  <si>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</si>
  <si>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</si>
  <si>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</si>
  <si>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</si>
  <si>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</si>
  <si>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</si>
  <si>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</si>
  <si>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</si>
  <si>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</si>
  <si>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</si>
  <si>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</si>
  <si>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</si>
  <si>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</si>
  <si>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</si>
  <si>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</si>
  <si>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</si>
  <si>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</si>
  <si>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</si>
  <si>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</si>
  <si>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</si>
  <si>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</si>
  <si>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</si>
  <si>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</si>
  <si>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</si>
  <si>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</si>
  <si>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</si>
  <si>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</si>
  <si>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</si>
  <si>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</si>
  <si>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</si>
  <si>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</si>
  <si>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</si>
  <si>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</si>
  <si>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</si>
  <si>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</si>
  <si>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</si>
  <si>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</si>
  <si>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</si>
  <si>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</si>
  <si>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</si>
  <si>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</si>
  <si>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</si>
  <si>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</si>
  <si>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</si>
  <si>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</si>
  <si>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</si>
  <si>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</si>
  <si>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</si>
  <si>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</si>
  <si>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</si>
  <si>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</si>
  <si>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</si>
  <si>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</si>
  <si>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</si>
  <si>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</si>
  <si>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</si>
  <si>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</si>
  <si>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</si>
  <si>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</si>
  <si>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</si>
  <si>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</si>
  <si>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</si>
  <si>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</si>
  <si>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</si>
  <si>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</si>
  <si>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</si>
  <si>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</si>
  <si>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</si>
  <si>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</si>
  <si>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</si>
  <si>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</si>
  <si>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</si>
  <si>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</si>
  <si>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</si>
  <si>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</si>
  <si>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</si>
  <si>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</si>
  <si>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</si>
  <si>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</si>
  <si>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</si>
  <si>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</si>
  <si>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</si>
  <si>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</si>
  <si>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</si>
  <si>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</si>
  <si>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</si>
  <si>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</si>
  <si>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</si>
  <si>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</si>
  <si>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</si>
  <si>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</si>
  <si>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</si>
  <si>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</si>
  <si>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</si>
  <si>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</si>
  <si>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</si>
  <si>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</si>
  <si>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</si>
  <si>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</si>
  <si>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</si>
  <si>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</si>
  <si>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</si>
  <si>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</si>
  <si>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</si>
  <si>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</si>
  <si>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</si>
  <si>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</si>
  <si>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</si>
  <si>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</si>
  <si>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</si>
  <si>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</si>
  <si>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</si>
  <si>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</si>
  <si>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</si>
  <si>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</si>
  <si>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</si>
  <si>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</si>
  <si>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</si>
  <si>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</si>
  <si>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</si>
  <si>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</si>
  <si>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</si>
  <si>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</si>
  <si>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</si>
  <si>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</si>
  <si>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</si>
  <si>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</si>
  <si>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</si>
  <si>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</si>
  <si>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</si>
  <si>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</si>
  <si>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</si>
  <si>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</si>
  <si>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</si>
  <si>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</si>
  <si>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</si>
  <si>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</si>
  <si>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</si>
  <si>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</si>
  <si>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</si>
  <si>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</si>
  <si>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</si>
  <si>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</si>
  <si>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</si>
  <si>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</si>
  <si>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</si>
  <si>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</si>
  <si>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</si>
  <si>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</si>
  <si>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</si>
  <si>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</si>
  <si>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</si>
  <si>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</si>
  <si>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</si>
  <si>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</si>
  <si>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</si>
  <si>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</si>
  <si>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</si>
  <si>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</si>
  <si>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</si>
  <si>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</si>
  <si>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</si>
  <si>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</si>
  <si>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</si>
  <si>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</si>
  <si>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</si>
  <si>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</si>
  <si>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</si>
  <si>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</si>
  <si>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</si>
  <si>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</si>
  <si>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</si>
  <si>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</si>
  <si>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</si>
  <si>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</si>
  <si>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</si>
  <si>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</si>
  <si>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</si>
  <si>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</si>
  <si>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</si>
  <si>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</si>
  <si>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Bel Power Solutions DBA CUI Inc.</t>
  </si>
  <si>
    <t>102234</t>
  </si>
  <si>
    <t>20050 SW 112th Avenue, Tualatin, OR 97062 USA</t>
  </si>
  <si>
    <t>REBECCA SMEAD</t>
  </si>
  <si>
    <t>rsmead@cui.com</t>
  </si>
  <si>
    <t>RUTH MILLER</t>
  </si>
  <si>
    <t>Sr. Director of Operations</t>
  </si>
  <si>
    <t>rmiller@cui.com</t>
  </si>
  <si>
    <t>100%</t>
  </si>
  <si>
    <t>https://www.cui.com/quality/ethics-and-compliance</t>
  </si>
  <si>
    <t>Not disclosed by supplier</t>
  </si>
  <si>
    <t>Mineral sourcing not disclosed per RJC</t>
  </si>
  <si>
    <t>A.L.M.T Corp.</t>
  </si>
  <si>
    <t>CFSI</t>
  </si>
  <si>
    <t>Validated by RMI until 06/13/2021</t>
  </si>
  <si>
    <t>Some are recycled, scrap or covered countries sourced but not all.</t>
  </si>
  <si>
    <t>Minerals sourcing from R/S and Mined, based on RMAP-RMI's RCOI data</t>
  </si>
  <si>
    <t>Recycled</t>
  </si>
  <si>
    <t>None, CFS Certified</t>
  </si>
  <si>
    <t>Validated by RMI until 08/28/2021</t>
  </si>
  <si>
    <t>Mineral sourcing L1 based on RMAP-RMI's RCOI data</t>
  </si>
  <si>
    <t>Excludes Covered Countries</t>
  </si>
  <si>
    <t>Reaudit In Progress</t>
  </si>
  <si>
    <t>Some are recycled or scrap sourced but not all.</t>
  </si>
  <si>
    <t>Minerals sourcing from LR, R/S based on RMAP-RMI's RCOI data</t>
  </si>
  <si>
    <t>Validated until 04/16/2021</t>
  </si>
  <si>
    <t>Recycled, Scrap</t>
  </si>
  <si>
    <t>Mineral sourcing R/S</t>
  </si>
  <si>
    <t>recycled</t>
  </si>
  <si>
    <t>Validated until 12/16/2022</t>
  </si>
  <si>
    <t>Mineral sourcing HR, R/S based on RMAP-RMI's RCOI data</t>
  </si>
  <si>
    <t>Validated by LBMA RG / RJC until 08/15/2022</t>
  </si>
  <si>
    <t>Mineral sourcing not disclosed per RJC/LBMA RG</t>
  </si>
  <si>
    <t>CFS Gold refiners</t>
  </si>
  <si>
    <t>Validated by LBMA RG until 01/02/2021</t>
  </si>
  <si>
    <t>LBMA Good Delivery Sourcing based on RMAP-RMI's RCOI data</t>
  </si>
  <si>
    <t>N.A. (CFS apporved Smelter)</t>
  </si>
  <si>
    <t>EICC-GeSI certified Conflict Free</t>
  </si>
  <si>
    <t>Validated by LBMA RG until 05/01/2023</t>
  </si>
  <si>
    <t>Mineral sourcing not disclosed per LBMA RG</t>
  </si>
  <si>
    <t>Undisclosed mine, Recycled or scrap.</t>
  </si>
  <si>
    <t>Mine located in Sweden. Recycled or scrap</t>
  </si>
  <si>
    <t>Validated by LBMA RG until 08/01/2022</t>
  </si>
  <si>
    <t>Recycled or Scrap</t>
  </si>
  <si>
    <t>CFS smelter valid until June 5, 2015, Audited by LBMA</t>
  </si>
  <si>
    <t>Mineral sourcing not disclosed per LBMA, Recycled</t>
  </si>
  <si>
    <t>Not disclosed per LBMA</t>
  </si>
  <si>
    <t>Validated until 03/19/2022</t>
  </si>
  <si>
    <t>Mineral sourcing R/S, CC, HR based on RMAP-RMI's RCOI data</t>
  </si>
  <si>
    <t>Some are sourced from DRC but not all.</t>
  </si>
  <si>
    <t>Mineral sourcing L1, CC, DRC based on RMAP-RMI's RCOI data</t>
  </si>
  <si>
    <t>Validated by RJC until 05/28/2021</t>
  </si>
  <si>
    <t>CFS smelter valid until December 12, 2015, Audited by LBMA</t>
  </si>
  <si>
    <t>Mineral sourcing not disclosed per LBMA, Not disclosed by supplier</t>
  </si>
  <si>
    <t>Validated until 05/20/2022</t>
  </si>
  <si>
    <t>Mineral sourcing LR, R/S based on RMAP-RMI's RCOI data</t>
  </si>
  <si>
    <t>Validated by LBMA RG until 12/03/2022</t>
  </si>
  <si>
    <t>Validated by LBMA RG until 05/27/2023</t>
  </si>
  <si>
    <t>Validated by LBMA RG / RJC until 03/19/2022</t>
  </si>
  <si>
    <t>Validated by LBMA RG until 04/08/2022</t>
  </si>
  <si>
    <t>Validated by RJC until 04/17/2021</t>
  </si>
  <si>
    <t>Mineral sourcing L1, R/S from China</t>
  </si>
  <si>
    <t>Validated by RMI until 05/23/2022</t>
  </si>
  <si>
    <t>Recycled, Scrap and mines not disclosed by supplier</t>
  </si>
  <si>
    <t>Mineral sourcing not disclosed</t>
  </si>
  <si>
    <t>From China</t>
  </si>
  <si>
    <t>Validated by RMI until 07/10/2021</t>
  </si>
  <si>
    <t>Mineral sourcing L1, R/S based on RMAP-RMI's RCOI data</t>
  </si>
  <si>
    <t>Validated by RMI until 12/12/2021</t>
  </si>
  <si>
    <t>Validated by LBMA RG until 04/15/2022</t>
  </si>
  <si>
    <t>China Molybdenum Tungsten Co., Ltd.</t>
  </si>
  <si>
    <t>Laibin &amp; Liuzhou China</t>
  </si>
  <si>
    <t>Mineral sourcing L1, from China</t>
  </si>
  <si>
    <t>RMAP Conformant</t>
  </si>
  <si>
    <t>Validated by RMI until 05/18/2021</t>
  </si>
  <si>
    <t>Taoxikeng Tungsten Industry Mine</t>
  </si>
  <si>
    <t>Mineral sourcing R/S, LR, some are recycled or scrap sourced but not all.</t>
  </si>
  <si>
    <t>CV Ayi Jaya</t>
  </si>
  <si>
    <t>CID002570</t>
  </si>
  <si>
    <t>Mineral sourcing not disclosed per RMI</t>
  </si>
  <si>
    <t>Ceased operation when it was conformant</t>
  </si>
  <si>
    <t>CV Dua Sekawan</t>
  </si>
  <si>
    <t>CID002592</t>
  </si>
  <si>
    <t>CV Gita Pesona</t>
  </si>
  <si>
    <t>CID000306</t>
  </si>
  <si>
    <t>CV United Smelting</t>
  </si>
  <si>
    <t>CID000315</t>
  </si>
  <si>
    <t>From Pangkal Pinang, Bangka Island Indonesia</t>
  </si>
  <si>
    <t>Mineral sourcing from Indonesia</t>
  </si>
  <si>
    <t>CV Venus Inti Perkasa</t>
  </si>
  <si>
    <t>CID002455</t>
  </si>
  <si>
    <t>Validated by RMI until 05/30/2022</t>
  </si>
  <si>
    <t>From mines not disclosed and recycled and scrap</t>
  </si>
  <si>
    <t>Validated until 12/12/2022</t>
  </si>
  <si>
    <t>CFS smelter valid until September 11, 2015, Re-audit in progress</t>
  </si>
  <si>
    <t>Recycled, from Huckleberry</t>
  </si>
  <si>
    <t>Mineral sourcing L1, R/S, Canada, recycled</t>
  </si>
  <si>
    <t>Mineral sourcing L1, Not disclosed by supplier</t>
  </si>
  <si>
    <t>Eco-System Recycling Co., Ltd.</t>
  </si>
  <si>
    <t>CFS smelter valid until December 10, 2014, Re-Audit in progress</t>
  </si>
  <si>
    <t>Mineral sourcing R/S, Recycled</t>
  </si>
  <si>
    <t>Validated until 07/26/2021</t>
  </si>
  <si>
    <t>Mineral sourcing R/S based on RMAP-RMI's RCOI data</t>
  </si>
  <si>
    <t>Validated until 07/24/2021</t>
  </si>
  <si>
    <t>Mineral sourcing LR, CC, R/S based on RMAP-RMI's RCOI data</t>
  </si>
  <si>
    <t>Some are recycled, scrap, covered countries or DRC sourced but not all.</t>
  </si>
  <si>
    <t>Mineral sourcing LR,R/S based on RMAP-RMI's RCOI data</t>
  </si>
  <si>
    <t>Validated by RMI until 01/13/2023</t>
  </si>
  <si>
    <t>Mineral sourcing LR, HR, DRC, CC based on RMAP-RMI's RCOI data</t>
  </si>
  <si>
    <t>CFS smelter valid until October 8, 2015</t>
  </si>
  <si>
    <t>Recyled, Scrap, Not disclosed by supplier</t>
  </si>
  <si>
    <t>Mineral sourcing R/S, Bolivia</t>
  </si>
  <si>
    <t>Validated by RMI until 10/21/2022</t>
  </si>
  <si>
    <t>Mineral sourcing LR, R/S, from China</t>
  </si>
  <si>
    <t>Validated by RMI until 07/01/2022</t>
  </si>
  <si>
    <t>Mineral sourcing not disclosed based on RMAP-RMI's RCOI data</t>
  </si>
  <si>
    <t>Validated by RMI until 05/21/2023</t>
  </si>
  <si>
    <t>Jiangxi Dajichan Tungsten Industry Ltd</t>
  </si>
  <si>
    <t>Validated by RMI until 02/07/2021</t>
  </si>
  <si>
    <t>From Ganzhou Grand Metals Minerals Industry Co,.Ltd.and Ganzhou Haixin Tungsten Product Ltd</t>
  </si>
  <si>
    <t>Mineral sourcing L1, China</t>
  </si>
  <si>
    <t>Gejiu Fengming Metallurgy Chemical Plant</t>
  </si>
  <si>
    <t>CID002848</t>
  </si>
  <si>
    <t>Validated by RMI until 10/30/2021</t>
  </si>
  <si>
    <t>Validated by RMI until 12/06/2020</t>
  </si>
  <si>
    <t>Gejiu,Yunnan</t>
  </si>
  <si>
    <t>CFS smelter</t>
  </si>
  <si>
    <t>Validated by RMI until 09/25/2022</t>
  </si>
  <si>
    <t>Recycled, Scrap and mines from Talison, Noventa</t>
  </si>
  <si>
    <t>Mineral sourcing LR based on RMAP-RMI's RCOI data</t>
  </si>
  <si>
    <t>Validated by RMI until 09/18/2022</t>
  </si>
  <si>
    <t>From Talison, Noventa, Tanco, proprietary</t>
  </si>
  <si>
    <t>Mineral sourcing LR, HR, CC, DRC, R/S from Rwanda, DRC, Burundi, Mozambique, Brazil, Australia</t>
  </si>
  <si>
    <t>Validated by RMI until 05/22/2022</t>
  </si>
  <si>
    <t>2. Ganzhou Haixin Tungsten Product Ltd</t>
  </si>
  <si>
    <t>Mineral sourcing R/S, CC and Mined based on RMAP-RMI's RCOI data</t>
  </si>
  <si>
    <t>Validated by LBMA RG until 07/03/2022</t>
  </si>
  <si>
    <t>Recycled, Scrap and mines</t>
  </si>
  <si>
    <t>Guangdong Rising Rare Metals-EO Materials Ltd.</t>
  </si>
  <si>
    <t>CID000291</t>
  </si>
  <si>
    <t>Scrap and mines from Guangdong Province</t>
  </si>
  <si>
    <t>Validated by RMI until 11/10/2020</t>
  </si>
  <si>
    <t>Mineral sourcing L1 from China</t>
  </si>
  <si>
    <t>Mineral sourcing LR, HR, DRC, CC, R/S based on RMAP-RMI's RCOI data</t>
  </si>
  <si>
    <t>Validated by RMI until 01/21/2021</t>
  </si>
  <si>
    <t>Some are recycled, scrap, Raw material is sourced from multiple conflict-free mines globally</t>
  </si>
  <si>
    <t>Mineral sourcing LR, CC, DRC, HR, from Australia, Bolivia, Brazil, Burundi, Democratic Republic of Congo, Ethiopia, India, Mozambique, Namibia, Nigeria, Rwanda, Sierra Leone, Zimbabwe</t>
  </si>
  <si>
    <t>Validated by RMI until 11/27/2022</t>
  </si>
  <si>
    <t>Validated by RMI until 11/20/2022</t>
  </si>
  <si>
    <t>Recycled and from various mines, Talison</t>
  </si>
  <si>
    <t>Mineral sourcing LR, R/S, Australia, Bolivia, Brazil, Burundi, Democratic Republic of Congo, Ethiopia, India, Mozambique, Namibia, Nigeria, Rwanda, Sierra Leone, Zimbabwe</t>
  </si>
  <si>
    <t>Raw material is sourced from multiple conflict-free mines globally.</t>
  </si>
  <si>
    <t>Mineral sourcing LR, CC, DRC, HR, R/S, from Australia, Bolivia, Brazil, Burundi, Democratic Republic of Congo, Ethiopia, India, Mozambique, Namibia, Nigeria, Rwanda, Sierra Leone, Zimbabwe</t>
  </si>
  <si>
    <t>Mineral sourcing R/S and Mined not disclosed</t>
  </si>
  <si>
    <t>Recycled Materials, international supply base</t>
  </si>
  <si>
    <t>Mineral sourcing LR, CC, DRC, HR, R/S, from Ganzhou, Sarnia</t>
  </si>
  <si>
    <t>Validated by RMI until 05/04/2021</t>
  </si>
  <si>
    <t>Mineral sourcing R/S and Mined  from Australia, Bolivia, Canada, Portugal, Russia, Spain, Vietnam.</t>
  </si>
  <si>
    <t>LBMA Good Delivery Sourcing</t>
  </si>
  <si>
    <t>Some are sourced from covered countries but not all.</t>
  </si>
  <si>
    <t>Mineral sourcing LR, HR, CC based on RMAP-RMI's RCOI data</t>
  </si>
  <si>
    <t>Validated by LBMA RG / RJC until 11/24/2021</t>
  </si>
  <si>
    <t>Recycled, Scrap and mines (Philippine associated smelting &amp; Refining )</t>
  </si>
  <si>
    <t>LBMA Good Delivery Sourcing and RJC Sourcing, from various mines from Philippines, Thailand, Laos and Mineral sourcing R/S</t>
  </si>
  <si>
    <t>LBMA Good Delivery Sourcing based on RMAP-RMI's RCOI data, and Mineral sourcing R/S</t>
  </si>
  <si>
    <t>Validated by RMI until 05/17/2022</t>
  </si>
  <si>
    <t>Validated by RMI until 06/26/2021</t>
  </si>
  <si>
    <t>Validated by RMI until 05/28/2022</t>
  </si>
  <si>
    <t>Validated by RMI until 12/26/2021</t>
  </si>
  <si>
    <t>From: 1. Jiangxi Minmetals non-ferrous Pioneer Metals Corporation 2. Hunan Chunchang Nonferrous Metals Co.,Ltd</t>
  </si>
  <si>
    <t>Validated by RMI until 06/26/2022</t>
  </si>
  <si>
    <t>Mineral sourcing R/S and Mined not disclosed per RMI</t>
  </si>
  <si>
    <t>Validated by LBMA RG until 06/04/2023</t>
  </si>
  <si>
    <t>CFS smelter valid until January 1, 2015, Audited by LBMA</t>
  </si>
  <si>
    <t>Mineral sourcing R/S and Mines not disclosed per LBMA RG / RJC</t>
  </si>
  <si>
    <t>Validated by LBMA RG until 07/29/2022</t>
  </si>
  <si>
    <t>Validated by RMI until 12/07/2020</t>
  </si>
  <si>
    <t>Mineral sourcing R/S and Mined based on RMAP-RMI's RCOI data</t>
  </si>
  <si>
    <t>Validated by RMI until 05/21/2022</t>
  </si>
  <si>
    <t>From Jiangwu H.C. Starck Tungsten Products Co,.Ltd.</t>
  </si>
  <si>
    <t>Mineral sourcing L1</t>
  </si>
  <si>
    <t>Validated by LBMA RG until 09/30/2022</t>
  </si>
  <si>
    <t>Validated by RMI until 03/07/2021</t>
  </si>
  <si>
    <t>Jiangxi Ketai Advanced Material Co., Ltd.</t>
  </si>
  <si>
    <t>CID000244</t>
  </si>
  <si>
    <t>Validated by RMI until 05/07/2022</t>
  </si>
  <si>
    <t>Some are sourced from covered countries or DRC but not all.</t>
  </si>
  <si>
    <t>Validated by RMI until 08/23/2022</t>
  </si>
  <si>
    <t>Validated by RMI until 06/04/2022</t>
  </si>
  <si>
    <t>From Chongyi Weiheng Mining Co.,Ltd/Chongyi Hengch</t>
  </si>
  <si>
    <t>Scrap and mines</t>
  </si>
  <si>
    <t>Mineral sourcing LR, from China</t>
  </si>
  <si>
    <t>Mineral sourcing L1, L2, R/S, from Jiangxi Province</t>
  </si>
  <si>
    <t>Not disclosed per RJC</t>
  </si>
  <si>
    <t>From various mines: Los Pelambres Mine Collahuasi Mine Escondida Mine Cadia Hill &amp; Ridgeway Mines</t>
  </si>
  <si>
    <t>From Chili and Australia</t>
  </si>
  <si>
    <t>Validated by LBMA RG until 07/30/2022</t>
  </si>
  <si>
    <t>KEMET Blue Powder</t>
  </si>
  <si>
    <t>CID002568</t>
  </si>
  <si>
    <t>Validated by RMI until 11/09/2021</t>
  </si>
  <si>
    <t>Validated by RMI until 11/07/2021</t>
  </si>
  <si>
    <t>Mineral sourcing L1 and Mined based on RMAP-RMI's RCOI data</t>
  </si>
  <si>
    <t>Validated by LBMA RG until 05/28/2023</t>
  </si>
  <si>
    <t>KGETS CO., LTD.</t>
  </si>
  <si>
    <t>Validated by RMI until 09/10/2021</t>
  </si>
  <si>
    <t>Validated by LBMA RG until 01/24/2022</t>
  </si>
  <si>
    <t>Mineral sourcing L1, CC, R/S based on RMAP-RMI's RCOI data</t>
  </si>
  <si>
    <t>Conflict-Free Smelter</t>
  </si>
  <si>
    <t>Validated by RMI until 03/29/2022</t>
  </si>
  <si>
    <t>Validated by RMI until 05/09/2021</t>
  </si>
  <si>
    <t>CFS smelter valid until April 11, 2015</t>
  </si>
  <si>
    <t>From Antauta, Province of Melgar in Puno, Peru</t>
  </si>
  <si>
    <t>Mineral sourcing L1,L2,L3,DRC,R/S, Malaysia, Penang, Malaysia</t>
  </si>
  <si>
    <t>Validated until 08/15/2021</t>
  </si>
  <si>
    <t>Mineral sourcing HR, CC, R/S based on RMAP-RMI's RCOI data</t>
  </si>
  <si>
    <t>Recycled and scrap</t>
  </si>
  <si>
    <t>CFS smelter valid until February 6, 2014, Re-audit in progress</t>
  </si>
  <si>
    <t>Mineral sourcing L1, R/S, Recycled and scrap, USA</t>
  </si>
  <si>
    <t>Validated by LBMA RG until 06/06/2022</t>
  </si>
  <si>
    <t>Recycled or scrap</t>
  </si>
  <si>
    <t>Validated by RMI until 11/06/2021</t>
  </si>
  <si>
    <t>Validated by RMI until 02/26/2023</t>
  </si>
  <si>
    <t>RCOI confirmed as per RMI</t>
  </si>
  <si>
    <t>Mineral sourcing L1, L2, R/S based on RMAP-RMI's RCOI data</t>
  </si>
  <si>
    <t>CFS smelter valid until November 26, 2016, Audited by RJC</t>
  </si>
  <si>
    <t>From Metalor Technologies (Hong Kong)</t>
  </si>
  <si>
    <t>Mineral sourcing not disclosed per RJC, Not disclosed by  supplier</t>
  </si>
  <si>
    <t>Validated by LBMA RG / RJC until 02/19/2022</t>
  </si>
  <si>
    <t>Mining, recycled and scrap sources not disclosed by supplier</t>
  </si>
  <si>
    <t>LBMA Good Delivery Sourcing and RJC Sourcing, Scrap &amp; Recycled</t>
  </si>
  <si>
    <t>Validated by LBMA RG / RJC until 02/18/2022</t>
  </si>
  <si>
    <t>Mining, recycled and scrap sources</t>
  </si>
  <si>
    <t>Validated by LBMA RG / RJC until 04/02/2021</t>
  </si>
  <si>
    <t>Validated by LBMA RG / RJC until 03/26/2021</t>
  </si>
  <si>
    <t>not available</t>
  </si>
  <si>
    <t>CFSP Compliant Smelter</t>
  </si>
  <si>
    <t>Validated by RMI until 04/24/2021</t>
  </si>
  <si>
    <t>From Minerarco Pitinga</t>
  </si>
  <si>
    <t>Mineral sourcing L1 from Brazil</t>
  </si>
  <si>
    <t>CFS smelter valid until June 4, 2015</t>
  </si>
  <si>
    <t>From San Rafael</t>
  </si>
  <si>
    <t>Mineral sourcing L1,R/S, Peru</t>
  </si>
  <si>
    <t>From Copper Mountain, Escondida, Los Pelambres</t>
  </si>
  <si>
    <t>From Canada, Chile</t>
  </si>
  <si>
    <t>Validated by RMI until 04/25/2021</t>
  </si>
  <si>
    <t>From Collahuasi, Los Pelambres, Escondida, Collahuasi</t>
  </si>
  <si>
    <t>From Chile and Australia</t>
  </si>
  <si>
    <t>Mineral sourcing L1,R/S based on RMAP-RMI's RCOI data</t>
  </si>
  <si>
    <t>Validated by RMI until 04/18/2022</t>
  </si>
  <si>
    <t>Not disclosed per supplier</t>
  </si>
  <si>
    <t>Validated by LBMA RG until 12/11/2022</t>
  </si>
  <si>
    <t>Mineral sourcing R/S and Mined  not disclosed</t>
  </si>
  <si>
    <t>CFS smelter valid until September 18, 2014, Transitioning to LBMA</t>
  </si>
  <si>
    <t>Mineral sourcing L1, R/S, Recycled</t>
  </si>
  <si>
    <t>Validated by RMI until 11/28/2022</t>
  </si>
  <si>
    <t>Mineral sourcing HR, DRC, CC, LR based on RMAP-RMI's RCOI data</t>
  </si>
  <si>
    <t>Validated by RJC until 01/28/2021</t>
  </si>
  <si>
    <t>Mineral sourcing R/S and Mines not disclosed per RJC</t>
  </si>
  <si>
    <t>Validated until 04/16/2022</t>
  </si>
  <si>
    <t>Validated by LBMA RG until 11/19/2022</t>
  </si>
  <si>
    <t>Validated by LBMA RG until 04/11/2022</t>
  </si>
  <si>
    <t>Validated by RMI until 10/25/2021</t>
  </si>
  <si>
    <t>Recycled and mines, not disclosed by supplier</t>
  </si>
  <si>
    <t>Mineral sourcing R/S and Mines</t>
  </si>
  <si>
    <t>Validated until 01/24/2022</t>
  </si>
  <si>
    <t>Validated by LBMA RG until 04/30/2023</t>
  </si>
  <si>
    <t>Validated by LBMA RG until 01/21/2023</t>
  </si>
  <si>
    <t>PT Aries Kencana Sejahtera</t>
  </si>
  <si>
    <t>CID000309</t>
  </si>
  <si>
    <t>Mineral sourcing LR from Bangka</t>
  </si>
  <si>
    <t>Validated by RMI until 12/24/2021</t>
  </si>
  <si>
    <t>PT Babel Inti Perkasa</t>
  </si>
  <si>
    <t>CID001402</t>
  </si>
  <si>
    <t>PT Babel Surya Alam Lestari</t>
  </si>
  <si>
    <t>CID001406</t>
  </si>
  <si>
    <t>PT Bangka Prima Tin</t>
  </si>
  <si>
    <t>CID002776</t>
  </si>
  <si>
    <t>PT Bangka Tin Industry</t>
  </si>
  <si>
    <t>CID001419</t>
  </si>
  <si>
    <t>Bangaka Tin</t>
  </si>
  <si>
    <t>From BANGAKA TIN</t>
  </si>
  <si>
    <t>Mineral sourcing L1, from Indonesia</t>
  </si>
  <si>
    <t>PT Belitung Industri Sejahtera</t>
  </si>
  <si>
    <t>CID001421</t>
  </si>
  <si>
    <t>PT Bukit Timah</t>
  </si>
  <si>
    <t>CID001428</t>
  </si>
  <si>
    <t>PT DS Jaya Abadi</t>
  </si>
  <si>
    <t>CID001434</t>
  </si>
  <si>
    <t>PT Eunindo Usaha Mandiri</t>
  </si>
  <si>
    <t>CID001438</t>
  </si>
  <si>
    <t>PT Inti Stania Prima</t>
  </si>
  <si>
    <t>CID002530</t>
  </si>
  <si>
    <t>PT Karimun Mining</t>
  </si>
  <si>
    <t>CID001448</t>
  </si>
  <si>
    <t>PT Kijang Jaya Mandiri</t>
  </si>
  <si>
    <t>CID002829</t>
  </si>
  <si>
    <t>PT Lautan Harmonis Sejahtera</t>
  </si>
  <si>
    <t>CID002870</t>
  </si>
  <si>
    <t>PT Menara Cipta Mulia</t>
  </si>
  <si>
    <t>CID002835</t>
  </si>
  <si>
    <t>Validated by RMI until 09/12/2020</t>
  </si>
  <si>
    <t>Blok Mapur-Cit, Blok Bemban Utara, Blok Kepuh Utara</t>
  </si>
  <si>
    <t>Mineral sourcing LR from Kab. Bangka, Indonesia/ Kab. Bangka Tengah, Indonesia</t>
  </si>
  <si>
    <t>PT Panca Mega Persada</t>
  </si>
  <si>
    <t>CID001457</t>
  </si>
  <si>
    <t>PT Premium Tin Indonesia</t>
  </si>
  <si>
    <t>CID000313</t>
  </si>
  <si>
    <t>PT Prima Timah Utama</t>
  </si>
  <si>
    <t>CID001458</t>
  </si>
  <si>
    <t>Validated by RMI until 01/18/2022</t>
  </si>
  <si>
    <t>PT Rajawali Rimba Perkasa</t>
  </si>
  <si>
    <t>CID003381</t>
  </si>
  <si>
    <t>PT Rajehan Ariq</t>
  </si>
  <si>
    <t>CID002593</t>
  </si>
  <si>
    <t>Validated by RMI until 08/31/2021</t>
  </si>
  <si>
    <t>Mineral sourcing LR, from Indonesia</t>
  </si>
  <si>
    <t>PT Sariwiguna Binasentosa</t>
  </si>
  <si>
    <t>CID001463</t>
  </si>
  <si>
    <t>PT Stanindo Inti Perkasa</t>
  </si>
  <si>
    <t>CID001468</t>
  </si>
  <si>
    <t>Not  disclosed by supplier</t>
  </si>
  <si>
    <t>PT Sukses Inti Makmur</t>
  </si>
  <si>
    <t>CID002816</t>
  </si>
  <si>
    <t>PT Sumber Jaya Indah</t>
  </si>
  <si>
    <t>CID001471</t>
  </si>
  <si>
    <t>Validated by RMI until 09/05/2021</t>
  </si>
  <si>
    <t>PT Timah (Persero) Tbk Kundur,Singkep,Riau Islands</t>
  </si>
  <si>
    <t>PT Tinindo Inter Nusa</t>
  </si>
  <si>
    <t>CID001490</t>
  </si>
  <si>
    <t>From Bangaka Tin</t>
  </si>
  <si>
    <t>PT Tirus Putra Mandiri</t>
  </si>
  <si>
    <t>CID002478</t>
  </si>
  <si>
    <t>RCOI confirmed as per RMAP</t>
  </si>
  <si>
    <t>PT Tommy Utama</t>
  </si>
  <si>
    <t>CID001493</t>
  </si>
  <si>
    <t>CFS smelter valid until March 3, 2016, Audited by LBMA</t>
  </si>
  <si>
    <t>Validated by LBMA RG until 12/16/2022</t>
  </si>
  <si>
    <t>Recycled, Scrap based on RMAP-RMI's RCOI data</t>
  </si>
  <si>
    <t>Validated by RMI until 05/09/2022</t>
  </si>
  <si>
    <t>RFH Tantalum Smeltery Co., Ltd./Yanling Jincheng Tantalum &amp; Niobium Co., Ltd.</t>
  </si>
  <si>
    <t>CFS smelter valid until March 30, 2016, Audited by LBMA</t>
  </si>
  <si>
    <t>From various mines, scrap recyclers</t>
  </si>
  <si>
    <t>Mineral sourcing not disclosed per LBMA, Canada, Suriname, Guyana, and recycled and scrap</t>
  </si>
  <si>
    <t>Validated by RJC until 04/28/2023</t>
  </si>
  <si>
    <t>Mineral sourcing not disclosed per RJC, Recycled, Scrap</t>
  </si>
  <si>
    <t>CFS smelter valid until December 10, 2015</t>
  </si>
  <si>
    <t>Scrap or recycled</t>
  </si>
  <si>
    <t>Mineral sourcing not disclosed per LBMA, Scrap or recycled</t>
  </si>
  <si>
    <t>From Jinchiling  Gold Mine</t>
  </si>
  <si>
    <t>Validated until 08/07/2021</t>
  </si>
  <si>
    <t>Validated by LBMA RG until 09/27/2022</t>
  </si>
  <si>
    <t>CFS smelter valid until March 18, 2016</t>
  </si>
  <si>
    <t>L1</t>
  </si>
  <si>
    <t>Validated by RMI until 10/31/2021</t>
  </si>
  <si>
    <t>From Lovozerskiy Mining &amp; Concentration Works OOO</t>
  </si>
  <si>
    <t>Mineral sourcing L1, from Russian</t>
  </si>
  <si>
    <t>From Morenci, Cerro Verde, Sierra Gorda, Candelaria, Ojos del Salado, Hishikari</t>
  </si>
  <si>
    <t>From United States, Peru, Chile, Japan</t>
  </si>
  <si>
    <t>Some are recycled, scrap or covered countries.</t>
  </si>
  <si>
    <t>Recycled grain gold refined by Tanaka Kikinzoku Kogyo K.K</t>
  </si>
  <si>
    <t>Validated by RMI until 11/23/2021</t>
  </si>
  <si>
    <t>Mineral sourcing L1 from Thailand</t>
  </si>
  <si>
    <t>PT Sumber Jaya Indah,Bluestone Mine Tasmania,Kalonta Mine,Heinda Mines</t>
  </si>
  <si>
    <t>Mineral sourcing L1, CC, DRC, R/S from Australia, Brazil, Bolivia, China, Laos, Myanmar, Morocco, Peru, Portugal, Vietnam, Rwanda and DRC</t>
  </si>
  <si>
    <t>Validated by LBMA RG until 06/05/2022</t>
  </si>
  <si>
    <t>Validated by RMI until 08/25/2022</t>
  </si>
  <si>
    <t>Validated by LBMA RG until 05/22/2023</t>
  </si>
  <si>
    <t>Recycled and not disclosed</t>
  </si>
  <si>
    <t>Validated by LBMA RG until 09/19/2022</t>
  </si>
  <si>
    <t>TSK Pretech</t>
  </si>
  <si>
    <t>Validated until 12/22/2020</t>
  </si>
  <si>
    <t>Kahendwa, Katonge, Kisengo, Kiyambi, Luena, Bitango,  Shori</t>
  </si>
  <si>
    <t>Mineral sourcing LR, HR, CC, DRC, R/S, from Australia, Bolivia, Brazil, Ethiopia, India, Mozambigue, Rwanda, Sierra Leone, Zimbabwe, Japan, DRC, Katanga</t>
  </si>
  <si>
    <t>Validated by RJC until 06/21/2022</t>
  </si>
  <si>
    <t>Validated until 09/20/2022</t>
  </si>
  <si>
    <t>Validated by LBMA RG / RJC until 12/23/2022</t>
  </si>
  <si>
    <t>Recycled and from Boddington Gold Mine and Bronzewing Gold Mine</t>
  </si>
  <si>
    <t>From Australia</t>
  </si>
  <si>
    <t>Validated by RMI until 03/20/2021</t>
  </si>
  <si>
    <t>Private Mines in the Ariquemes Rondonia region of Brazil</t>
  </si>
  <si>
    <t>Mineral sourcing L1, from Brazil</t>
  </si>
  <si>
    <t>Validated by RJC until 12/18/2022</t>
  </si>
  <si>
    <t>Recycled and from Mittersill</t>
  </si>
  <si>
    <t>Mineral sourcing R/S, CC and from Austria</t>
  </si>
  <si>
    <t>Recycled anf mines from NingHua XingLuoKeng Tungsten Mining Co., Ltd, A&amp;IR MINING, NORTH AMERICAN TUNGSTEN CORP.LTD, Yulu</t>
  </si>
  <si>
    <t>Mineral sourcing R/S, DRC, from China, Russia, Canada</t>
  </si>
  <si>
    <t>Validated by RMI until 05/25/2023</t>
  </si>
  <si>
    <t>Ning Hua Xingluokeng Tungsten Mining Co.,Ltd Luoy,Luoyang Yulu Mining Co.,Ltd,Zijin Mining Co.,Ltd,Xinxhou Mining Co.,Ltd,</t>
  </si>
  <si>
    <t>Mineral sourcing R/S, China</t>
  </si>
  <si>
    <t>Validated by RMI until 08/13/2022</t>
  </si>
  <si>
    <t>YAMAKIN CO., LTD.</t>
  </si>
  <si>
    <t>From Cheng Feng, Gejiu Yunnan</t>
  </si>
  <si>
    <t>From Gejiu Laochang Tin Mine, Song Shujiao Tin Mine</t>
  </si>
  <si>
    <t>Mineral sourcing L1, R/S, from China</t>
  </si>
  <si>
    <t>Validated by LBMA RG until 09/16/2022</t>
  </si>
  <si>
    <t>503-612-2317</t>
  </si>
  <si>
    <t>800-275-4899</t>
  </si>
  <si>
    <t>In addition to data collected through supply chain information shared via upstream audit programs, publicly available information was used to support source of origin determinations.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</si>
</sst>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quot;€&quot;_-;\-* #,##0\ &quot;€&quot;_-;_-* &quot;-&quot;\ &quot;€&quot;_-;_-@_-"/>
    <numFmt numFmtId="166" formatCode="_-* #,##0.00_-;\-* #,##0.00_-;_-* &quot;-&quot;??_-;_-@_-"/>
    <numFmt numFmtId="167" formatCode="_-* #,##0.00\ &quot;€&quot;_-;\-* #,##0.00\ &quot;€&quot;_-;_-* &quot;-&quot;??\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3.5"/>
  <cols>
    <col min="1" max="1" width="0.84375" style="113" customWidth="1"/>
    <col min="2" max="2" width="8" style="113" customWidth="1"/>
    <col min="3" max="3" width="8.61328125" style="113" customWidth="1"/>
    <col min="4" max="4" width="13" style="215"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7"/>
      <c r="E1" s="10"/>
      <c r="F1" s="10"/>
      <c r="G1" s="11"/>
    </row>
    <row r="2" spans="1:7">
      <c r="A2" s="357"/>
      <c r="B2" s="38" t="s">
        <v>870</v>
      </c>
      <c r="C2" s="36"/>
      <c r="D2" s="208"/>
      <c r="E2" s="3"/>
      <c r="F2" s="36"/>
      <c r="G2" s="34"/>
    </row>
    <row r="3" spans="1:7">
      <c r="A3" s="357"/>
      <c r="B3" s="5" t="s">
        <v>862</v>
      </c>
      <c r="C3" s="6"/>
      <c r="D3" s="209"/>
      <c r="E3" s="3"/>
      <c r="F3" s="6"/>
      <c r="G3" s="34"/>
    </row>
    <row r="4" spans="1:7" ht="15">
      <c r="A4" s="357"/>
      <c r="B4" s="41" t="s">
        <v>872</v>
      </c>
      <c r="C4" s="7"/>
      <c r="D4" s="210"/>
      <c r="E4" s="3"/>
      <c r="F4" s="7"/>
      <c r="G4" s="34"/>
    </row>
    <row r="5" spans="1:7">
      <c r="A5" s="357"/>
      <c r="B5" s="40" t="s">
        <v>1063</v>
      </c>
      <c r="C5" s="4"/>
      <c r="D5" s="211"/>
      <c r="E5" s="3"/>
      <c r="F5" s="4"/>
      <c r="G5" s="34"/>
    </row>
    <row r="6" spans="1:7">
      <c r="A6" s="357"/>
      <c r="B6" s="8"/>
      <c r="C6" s="8"/>
      <c r="D6" s="212"/>
      <c r="E6" s="8"/>
      <c r="F6" s="8"/>
      <c r="G6" s="34"/>
    </row>
    <row r="7" spans="1:7">
      <c r="A7" s="357"/>
      <c r="B7" s="8"/>
      <c r="C7" s="8"/>
      <c r="D7" s="212"/>
      <c r="E7" s="8"/>
      <c r="F7" s="8"/>
      <c r="G7" s="34"/>
    </row>
    <row r="8" spans="1:7">
      <c r="A8" s="357"/>
      <c r="B8" s="8"/>
      <c r="C8" s="8"/>
      <c r="D8" s="212"/>
      <c r="E8" s="8"/>
      <c r="F8" s="8"/>
      <c r="G8" s="34"/>
    </row>
    <row r="9" spans="1:7">
      <c r="A9" s="357"/>
      <c r="B9" s="360" t="s">
        <v>873</v>
      </c>
      <c r="C9" s="360"/>
      <c r="D9" s="360"/>
      <c r="E9" s="360"/>
      <c r="F9" s="360"/>
      <c r="G9" s="34"/>
    </row>
    <row r="10" spans="1:7" ht="27" customHeight="1">
      <c r="A10" s="357"/>
      <c r="B10" s="361" t="s">
        <v>448</v>
      </c>
      <c r="C10" s="361"/>
      <c r="D10" s="361"/>
      <c r="E10" s="361"/>
      <c r="F10" s="361"/>
      <c r="G10" s="34"/>
    </row>
    <row r="11" spans="1:7" ht="27" customHeight="1">
      <c r="A11" s="357"/>
      <c r="B11" s="362"/>
      <c r="C11" s="362"/>
      <c r="D11" s="362"/>
      <c r="E11" s="362"/>
      <c r="F11" s="362"/>
      <c r="G11" s="34"/>
    </row>
    <row r="12" spans="1:7">
      <c r="A12" s="357"/>
      <c r="B12" s="42" t="s">
        <v>871</v>
      </c>
      <c r="C12" s="43" t="s">
        <v>874</v>
      </c>
      <c r="D12" s="213" t="s">
        <v>875</v>
      </c>
      <c r="E12" s="43" t="s">
        <v>628</v>
      </c>
      <c r="F12" s="43" t="s">
        <v>629</v>
      </c>
      <c r="G12" s="34"/>
    </row>
    <row r="13" spans="1:7" ht="20">
      <c r="A13" s="357"/>
      <c r="B13" s="2">
        <v>1</v>
      </c>
      <c r="C13" s="37" t="s">
        <v>1111</v>
      </c>
      <c r="D13" s="39" t="s">
        <v>899</v>
      </c>
      <c r="E13" s="196" t="s">
        <v>876</v>
      </c>
      <c r="F13" s="196"/>
      <c r="G13" s="34"/>
    </row>
    <row r="14" spans="1:7" ht="30">
      <c r="A14" s="357"/>
      <c r="B14" s="2">
        <v>2</v>
      </c>
      <c r="C14" s="37" t="s">
        <v>1111</v>
      </c>
      <c r="D14" s="39" t="s">
        <v>1048</v>
      </c>
      <c r="E14" s="196" t="s">
        <v>540</v>
      </c>
      <c r="F14" s="196" t="s">
        <v>541</v>
      </c>
      <c r="G14" s="34"/>
    </row>
    <row r="15" spans="1:7" ht="89.15" customHeight="1">
      <c r="A15" s="357"/>
      <c r="B15" s="363">
        <v>2.0099999999999998</v>
      </c>
      <c r="C15" s="354" t="s">
        <v>1111</v>
      </c>
      <c r="D15" s="366" t="s">
        <v>2358</v>
      </c>
      <c r="E15" s="197" t="s">
        <v>630</v>
      </c>
      <c r="F15" s="197" t="s">
        <v>633</v>
      </c>
      <c r="G15" s="34"/>
    </row>
    <row r="16" spans="1:7" ht="99" customHeight="1">
      <c r="A16" s="357"/>
      <c r="B16" s="364"/>
      <c r="C16" s="355"/>
      <c r="D16" s="367"/>
      <c r="E16" s="198"/>
      <c r="F16" s="198" t="s">
        <v>631</v>
      </c>
      <c r="G16" s="34"/>
    </row>
    <row r="17" spans="1:7" ht="63" customHeight="1">
      <c r="A17" s="357"/>
      <c r="B17" s="365"/>
      <c r="C17" s="356"/>
      <c r="D17" s="368"/>
      <c r="E17" s="37"/>
      <c r="F17" s="37" t="s">
        <v>632</v>
      </c>
      <c r="G17" s="34"/>
    </row>
    <row r="18" spans="1:7" ht="117" customHeight="1">
      <c r="A18" s="357"/>
      <c r="B18" s="363">
        <v>2.02</v>
      </c>
      <c r="C18" s="354" t="s">
        <v>1111</v>
      </c>
      <c r="D18" s="366" t="s">
        <v>2359</v>
      </c>
      <c r="E18" s="197" t="s">
        <v>449</v>
      </c>
      <c r="F18" s="197" t="s">
        <v>535</v>
      </c>
      <c r="G18" s="34"/>
    </row>
    <row r="19" spans="1:7" ht="71.150000000000006" customHeight="1">
      <c r="A19" s="357"/>
      <c r="B19" s="364"/>
      <c r="C19" s="355"/>
      <c r="D19" s="367"/>
      <c r="E19" s="198" t="s">
        <v>539</v>
      </c>
      <c r="F19" s="198" t="s">
        <v>450</v>
      </c>
      <c r="G19" s="34"/>
    </row>
    <row r="20" spans="1:7" ht="90.75" customHeight="1">
      <c r="A20" s="357"/>
      <c r="B20" s="364"/>
      <c r="C20" s="355"/>
      <c r="D20" s="367"/>
      <c r="E20" s="198"/>
      <c r="F20" s="198" t="s">
        <v>635</v>
      </c>
      <c r="G20" s="34"/>
    </row>
    <row r="21" spans="1:7" ht="74.25" customHeight="1">
      <c r="A21" s="357"/>
      <c r="B21" s="365"/>
      <c r="C21" s="356"/>
      <c r="D21" s="368"/>
      <c r="E21" s="37"/>
      <c r="F21" s="37" t="s">
        <v>634</v>
      </c>
      <c r="G21" s="34"/>
    </row>
    <row r="22" spans="1:7" ht="90" customHeight="1">
      <c r="A22" s="357"/>
      <c r="B22" s="348">
        <v>2.0299999999999998</v>
      </c>
      <c r="C22" s="348" t="s">
        <v>845</v>
      </c>
      <c r="D22" s="351" t="s">
        <v>2360</v>
      </c>
      <c r="E22" s="354" t="s">
        <v>447</v>
      </c>
      <c r="F22" s="197" t="s">
        <v>470</v>
      </c>
      <c r="G22" s="34"/>
    </row>
    <row r="23" spans="1:7" ht="109.5" customHeight="1">
      <c r="A23" s="357"/>
      <c r="B23" s="349"/>
      <c r="C23" s="349"/>
      <c r="D23" s="352"/>
      <c r="E23" s="355"/>
      <c r="F23" s="198" t="s">
        <v>846</v>
      </c>
      <c r="G23" s="34"/>
    </row>
    <row r="24" spans="1:7" ht="74.25" customHeight="1">
      <c r="A24" s="357"/>
      <c r="B24" s="350"/>
      <c r="C24" s="350"/>
      <c r="D24" s="353"/>
      <c r="E24" s="356"/>
      <c r="F24" s="37" t="s">
        <v>446</v>
      </c>
      <c r="G24" s="34"/>
    </row>
    <row r="25" spans="1:7" ht="72" customHeight="1">
      <c r="A25" s="357"/>
      <c r="B25" s="2" t="s">
        <v>468</v>
      </c>
      <c r="C25" s="37" t="s">
        <v>469</v>
      </c>
      <c r="D25" s="39" t="s">
        <v>2361</v>
      </c>
      <c r="E25" s="37" t="s">
        <v>2356</v>
      </c>
      <c r="F25" s="37" t="s">
        <v>471</v>
      </c>
      <c r="G25" s="34"/>
    </row>
    <row r="26" spans="1:7" ht="98.15" customHeight="1">
      <c r="A26" s="357"/>
      <c r="B26" s="369">
        <v>3</v>
      </c>
      <c r="C26" s="363" t="s">
        <v>72</v>
      </c>
      <c r="D26" s="366" t="s">
        <v>2362</v>
      </c>
      <c r="E26" s="354" t="s">
        <v>0</v>
      </c>
      <c r="F26" s="197" t="s">
        <v>66</v>
      </c>
      <c r="G26" s="34"/>
    </row>
    <row r="27" spans="1:7" ht="90" customHeight="1">
      <c r="A27" s="357"/>
      <c r="B27" s="370"/>
      <c r="C27" s="364"/>
      <c r="D27" s="367"/>
      <c r="E27" s="355"/>
      <c r="F27" s="198" t="s">
        <v>61</v>
      </c>
      <c r="G27" s="34"/>
    </row>
    <row r="28" spans="1:7" ht="19.399999999999999" customHeight="1">
      <c r="A28" s="357"/>
      <c r="B28" s="370"/>
      <c r="C28" s="364"/>
      <c r="D28" s="367"/>
      <c r="E28" s="355"/>
      <c r="F28" s="198" t="s">
        <v>62</v>
      </c>
      <c r="G28" s="34"/>
    </row>
    <row r="29" spans="1:7" ht="74.5" customHeight="1">
      <c r="A29" s="357"/>
      <c r="B29" s="370"/>
      <c r="C29" s="364"/>
      <c r="D29" s="367"/>
      <c r="E29" s="355"/>
      <c r="F29" s="198" t="s">
        <v>63</v>
      </c>
      <c r="G29" s="34"/>
    </row>
    <row r="30" spans="1:7" ht="62.5" customHeight="1">
      <c r="A30" s="357"/>
      <c r="B30" s="370"/>
      <c r="C30" s="364"/>
      <c r="D30" s="367"/>
      <c r="E30" s="355"/>
      <c r="F30" s="198" t="s">
        <v>64</v>
      </c>
      <c r="G30" s="34"/>
    </row>
    <row r="31" spans="1:7" ht="81" customHeight="1">
      <c r="A31" s="357"/>
      <c r="B31" s="370"/>
      <c r="C31" s="364"/>
      <c r="D31" s="367"/>
      <c r="E31" s="355"/>
      <c r="F31" s="198" t="s">
        <v>65</v>
      </c>
      <c r="G31" s="34"/>
    </row>
    <row r="32" spans="1:7" ht="48.75" customHeight="1">
      <c r="A32" s="357"/>
      <c r="B32" s="370"/>
      <c r="C32" s="364"/>
      <c r="D32" s="367"/>
      <c r="E32" s="355"/>
      <c r="F32" s="198" t="s">
        <v>68</v>
      </c>
      <c r="G32" s="34"/>
    </row>
    <row r="33" spans="1:7" ht="98.5" customHeight="1">
      <c r="A33" s="357"/>
      <c r="B33" s="370"/>
      <c r="C33" s="364"/>
      <c r="D33" s="367"/>
      <c r="E33" s="355"/>
      <c r="F33" s="198" t="s">
        <v>67</v>
      </c>
      <c r="G33" s="34"/>
    </row>
    <row r="34" spans="1:7" ht="89.15" customHeight="1">
      <c r="A34" s="357"/>
      <c r="B34" s="370"/>
      <c r="C34" s="364"/>
      <c r="D34" s="367"/>
      <c r="E34" s="355"/>
      <c r="F34" s="198" t="s">
        <v>69</v>
      </c>
      <c r="G34" s="34"/>
    </row>
    <row r="35" spans="1:7" ht="29.15" customHeight="1">
      <c r="A35" s="357"/>
      <c r="B35" s="370"/>
      <c r="C35" s="364"/>
      <c r="D35" s="367"/>
      <c r="E35" s="355"/>
      <c r="F35" s="198" t="s">
        <v>70</v>
      </c>
      <c r="G35" s="34"/>
    </row>
    <row r="36" spans="1:7" ht="121">
      <c r="A36" s="357"/>
      <c r="B36" s="371"/>
      <c r="C36" s="365"/>
      <c r="D36" s="368"/>
      <c r="E36" s="356"/>
      <c r="F36" s="199" t="s">
        <v>71</v>
      </c>
      <c r="G36" s="34"/>
    </row>
    <row r="37" spans="1:7" ht="100">
      <c r="A37" s="357"/>
      <c r="B37" s="171">
        <v>3.01</v>
      </c>
      <c r="C37" s="172" t="s">
        <v>72</v>
      </c>
      <c r="D37" s="39" t="s">
        <v>2363</v>
      </c>
      <c r="E37" s="200" t="s">
        <v>1351</v>
      </c>
      <c r="F37" s="201" t="s">
        <v>1457</v>
      </c>
      <c r="G37" s="34"/>
    </row>
    <row r="38" spans="1:7" ht="90">
      <c r="A38" s="357"/>
      <c r="B38" s="171">
        <v>3.02</v>
      </c>
      <c r="C38" s="172" t="s">
        <v>1384</v>
      </c>
      <c r="D38" s="39" t="s">
        <v>2364</v>
      </c>
      <c r="E38" s="200" t="s">
        <v>1399</v>
      </c>
      <c r="F38" s="201" t="s">
        <v>1458</v>
      </c>
      <c r="G38" s="34"/>
    </row>
    <row r="39" spans="1:7" ht="80">
      <c r="A39" s="357"/>
      <c r="B39" s="182">
        <v>4</v>
      </c>
      <c r="C39" s="181" t="s">
        <v>1554</v>
      </c>
      <c r="D39" s="39" t="s">
        <v>2365</v>
      </c>
      <c r="E39" s="37" t="s">
        <v>2307</v>
      </c>
      <c r="F39" s="37" t="s">
        <v>1555</v>
      </c>
      <c r="G39" s="34"/>
    </row>
    <row r="40" spans="1:7" ht="50">
      <c r="A40" s="357"/>
      <c r="B40" s="171">
        <v>4.01</v>
      </c>
      <c r="C40" s="181" t="s">
        <v>1554</v>
      </c>
      <c r="D40" s="39" t="s">
        <v>2367</v>
      </c>
      <c r="E40" s="37" t="s">
        <v>2321</v>
      </c>
      <c r="F40" s="37" t="s">
        <v>2326</v>
      </c>
      <c r="G40" s="34"/>
    </row>
    <row r="41" spans="1:7" ht="50">
      <c r="A41" s="357"/>
      <c r="B41" s="171" t="s">
        <v>2354</v>
      </c>
      <c r="C41" s="181" t="s">
        <v>1554</v>
      </c>
      <c r="D41" s="39" t="s">
        <v>2366</v>
      </c>
      <c r="E41" s="37" t="s">
        <v>2357</v>
      </c>
      <c r="F41" s="37" t="s">
        <v>2355</v>
      </c>
      <c r="G41" s="34"/>
    </row>
    <row r="42" spans="1:7" ht="50">
      <c r="A42" s="357"/>
      <c r="B42" s="171" t="s">
        <v>2399</v>
      </c>
      <c r="C42" s="181" t="s">
        <v>1554</v>
      </c>
      <c r="D42" s="39" t="s">
        <v>2406</v>
      </c>
      <c r="E42" s="37" t="s">
        <v>2356</v>
      </c>
      <c r="F42" s="37" t="s">
        <v>2400</v>
      </c>
      <c r="G42" s="34"/>
    </row>
    <row r="43" spans="1:7" ht="110">
      <c r="A43" s="357"/>
      <c r="B43" s="193">
        <v>4.0999999999999996</v>
      </c>
      <c r="C43" s="181" t="s">
        <v>2405</v>
      </c>
      <c r="D43" s="194">
        <v>42867</v>
      </c>
      <c r="E43" s="202" t="s">
        <v>2408</v>
      </c>
      <c r="F43" s="37" t="s">
        <v>2407</v>
      </c>
      <c r="G43" s="34"/>
    </row>
    <row r="44" spans="1:7" ht="70">
      <c r="A44" s="357"/>
      <c r="B44" s="193">
        <v>4.2</v>
      </c>
      <c r="C44" s="181" t="s">
        <v>2405</v>
      </c>
      <c r="D44" s="194">
        <v>42704</v>
      </c>
      <c r="E44" s="202" t="s">
        <v>2625</v>
      </c>
      <c r="F44" s="37" t="s">
        <v>2598</v>
      </c>
      <c r="G44" s="34"/>
    </row>
    <row r="45" spans="1:7" ht="130">
      <c r="A45" s="357"/>
      <c r="B45" s="243">
        <v>5</v>
      </c>
      <c r="C45" s="181" t="s">
        <v>2405</v>
      </c>
      <c r="D45" s="194">
        <v>42867</v>
      </c>
      <c r="E45" s="202" t="s">
        <v>13032</v>
      </c>
      <c r="F45" s="37" t="s">
        <v>12754</v>
      </c>
      <c r="G45" s="34"/>
    </row>
    <row r="46" spans="1:7" ht="30">
      <c r="A46" s="357"/>
      <c r="B46" s="193">
        <v>5.01</v>
      </c>
      <c r="C46" s="181" t="s">
        <v>2405</v>
      </c>
      <c r="D46" s="194">
        <v>42907</v>
      </c>
      <c r="E46" s="202" t="s">
        <v>13052</v>
      </c>
      <c r="F46" s="37" t="s">
        <v>12754</v>
      </c>
      <c r="G46" s="34"/>
    </row>
    <row r="47" spans="1:7" ht="60">
      <c r="A47" s="357"/>
      <c r="B47" s="193">
        <v>5.0999999999999996</v>
      </c>
      <c r="C47" s="181" t="s">
        <v>2405</v>
      </c>
      <c r="D47" s="194">
        <v>43070</v>
      </c>
      <c r="E47" s="202" t="s">
        <v>13247</v>
      </c>
      <c r="F47" s="37" t="s">
        <v>13248</v>
      </c>
      <c r="G47" s="34"/>
    </row>
    <row r="48" spans="1:7" ht="50">
      <c r="A48" s="357"/>
      <c r="B48" s="193">
        <v>5.1100000000000003</v>
      </c>
      <c r="C48" s="181" t="s">
        <v>13489</v>
      </c>
      <c r="D48" s="194">
        <v>43217</v>
      </c>
      <c r="E48" s="202" t="s">
        <v>13617</v>
      </c>
      <c r="F48" s="37" t="s">
        <v>13523</v>
      </c>
      <c r="G48" s="34"/>
    </row>
    <row r="49" spans="1:7" ht="50">
      <c r="A49" s="357"/>
      <c r="B49" s="193">
        <v>5.12</v>
      </c>
      <c r="C49" s="181" t="s">
        <v>13489</v>
      </c>
      <c r="D49" s="194">
        <v>43581</v>
      </c>
      <c r="E49" s="202" t="s">
        <v>13617</v>
      </c>
      <c r="F49" s="37" t="s">
        <v>14191</v>
      </c>
      <c r="G49" s="34"/>
    </row>
    <row r="50" spans="1:7" ht="70">
      <c r="A50" s="357"/>
      <c r="B50" s="243">
        <v>6</v>
      </c>
      <c r="C50" s="181" t="s">
        <v>13489</v>
      </c>
      <c r="D50" s="194">
        <v>43964</v>
      </c>
      <c r="E50" s="202" t="s">
        <v>14434</v>
      </c>
      <c r="F50" s="37" t="s">
        <v>14205</v>
      </c>
      <c r="G50" s="34"/>
    </row>
    <row r="51" spans="1:7" ht="40">
      <c r="A51" s="357"/>
      <c r="B51" s="193">
        <v>6.01</v>
      </c>
      <c r="C51" s="181" t="s">
        <v>13489</v>
      </c>
      <c r="D51" s="194">
        <v>43970</v>
      </c>
      <c r="E51" s="202" t="s">
        <v>15504</v>
      </c>
      <c r="F51" s="202" t="s">
        <v>14205</v>
      </c>
      <c r="G51" s="34"/>
    </row>
    <row r="52" spans="1:7" ht="14" thickBot="1">
      <c r="A52" s="358"/>
      <c r="B52" s="359" t="str">
        <f ca="1">OFFSET(L!$C$1,MATCH("General"&amp;"Cpy",L!$A:$A,0)-1,SL,,)</f>
        <v>© 2020 Responsible Minerals Initiative. All rights reserved.</v>
      </c>
      <c r="C52" s="359"/>
      <c r="D52" s="359"/>
      <c r="E52" s="359"/>
      <c r="F52" s="359"/>
      <c r="G52" s="35"/>
    </row>
    <row r="53" spans="1:7" ht="14"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4375" defaultRowHeight="13.5"/>
  <cols>
    <col min="1" max="1" width="11.15234375" customWidth="1"/>
    <col min="2" max="2" width="25.7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60">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0">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5">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650000000000006"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5">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5"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0">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3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60">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5"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4" thickBot="1">
      <c r="A33" s="88"/>
      <c r="B33" s="185"/>
      <c r="C33" s="185"/>
      <c r="D33" s="377"/>
    </row>
    <row r="34" spans="1:4" ht="14" thickTop="1"/>
  </sheetData>
  <sheetProtection algorithmName="SHA-512" hashValue="xUnC40fcpiYANmF0d82kYNDEEyFdDZO49VkIsRCd29C5YPSMFSXM+6rMOoCm/vf3IJy/rzDki7fI+u4ZRYfN8A==" saltValue="OoCYQyEJvWxf0U6Q7hbbL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5" zoomScaleNormal="75" zoomScalePageLayoutView="70" workbookViewId="0">
      <selection activeCell="G77" sqref="G77:J7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15506</v>
      </c>
      <c r="K3" s="47"/>
      <c r="L3" s="139"/>
      <c r="M3" s="130"/>
      <c r="N3" s="130"/>
      <c r="O3" s="131"/>
      <c r="P3" s="144">
        <f>MATCH($D$3,LN,0)</f>
        <v>1</v>
      </c>
    </row>
    <row r="4" spans="1:34" ht="1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06" t="s">
        <v>15507</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 customHeight="1">
      <c r="A10" s="49"/>
      <c r="B10" s="419" t="str">
        <f ca="1">OFFSET(L!$C$1,MATCH("Declaration"&amp;ADDRESS(ROW(),COLUMN(),4)&amp;LEFT($D$9,1),L!$A:$A,0)-1,SL,,)</f>
        <v>Description of Scope:</v>
      </c>
      <c r="C10" s="151"/>
      <c r="D10" s="410"/>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392" t="s">
        <v>15508</v>
      </c>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392"/>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392" t="s">
        <v>15509</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392" t="s">
        <v>15510</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21" t="s">
        <v>15511</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392" t="s">
        <v>15902</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392" t="s">
        <v>15512</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392" t="s">
        <v>15513</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21" t="s">
        <v>15514</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3"/>
      <c r="D21" s="386" t="s">
        <v>15903</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389">
        <v>44287</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78" t="s">
        <v>498</v>
      </c>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395" t="s">
        <v>498</v>
      </c>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78" t="s">
        <v>498</v>
      </c>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5"/>
      <c r="I37" s="425"/>
      <c r="J37" s="425"/>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78" t="s">
        <v>498</v>
      </c>
      <c r="E38" s="379"/>
      <c r="F38" s="58"/>
      <c r="G38" s="380" t="s">
        <v>15904</v>
      </c>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78" t="s">
        <v>498</v>
      </c>
      <c r="E39" s="379"/>
      <c r="F39" s="58"/>
      <c r="G39" s="380" t="s">
        <v>15904</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78" t="s">
        <v>498</v>
      </c>
      <c r="E40" s="379"/>
      <c r="F40" s="58"/>
      <c r="G40" s="380" t="s">
        <v>15904</v>
      </c>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78" t="s">
        <v>498</v>
      </c>
      <c r="E41" s="379"/>
      <c r="F41" s="58"/>
      <c r="G41" s="380" t="s">
        <v>15904</v>
      </c>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Tantalum  (*)</v>
      </c>
      <c r="C44" s="13"/>
      <c r="D44" s="378" t="s">
        <v>498</v>
      </c>
      <c r="E44" s="379"/>
      <c r="F44" s="58"/>
      <c r="G44" s="380" t="s">
        <v>15904</v>
      </c>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78" t="s">
        <v>498</v>
      </c>
      <c r="E45" s="379"/>
      <c r="F45" s="58"/>
      <c r="G45" s="380" t="s">
        <v>15904</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378" t="s">
        <v>498</v>
      </c>
      <c r="E46" s="379"/>
      <c r="F46" s="58"/>
      <c r="G46" s="380" t="s">
        <v>15904</v>
      </c>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Tungsten  (*)</v>
      </c>
      <c r="C47" s="13"/>
      <c r="D47" s="378" t="s">
        <v>498</v>
      </c>
      <c r="E47" s="379"/>
      <c r="F47" s="58"/>
      <c r="G47" s="380" t="s">
        <v>15904</v>
      </c>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13"/>
      <c r="D50" s="378" t="s">
        <v>499</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46"/>
      <c r="D56" s="383" t="s">
        <v>15515</v>
      </c>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383" t="s">
        <v>15515</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383" t="s">
        <v>15515</v>
      </c>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46"/>
      <c r="D59" s="383" t="s">
        <v>15515</v>
      </c>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5">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13"/>
      <c r="D62" s="395" t="s">
        <v>499</v>
      </c>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78" t="s">
        <v>499</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78" t="s">
        <v>499</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Tungsten  (*)</v>
      </c>
      <c r="C65" s="13"/>
      <c r="D65" s="378" t="s">
        <v>499</v>
      </c>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5">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7" t="s">
        <v>15516</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499</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15443</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5" t="s">
        <v>498</v>
      </c>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14353</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15443</v>
      </c>
    </row>
    <row r="106" spans="2:2" ht="15" hidden="1">
      <c r="B106" s="292" t="s">
        <v>12721</v>
      </c>
    </row>
    <row r="107" spans="2:2" ht="15" hidden="1">
      <c r="B107" s="292" t="s">
        <v>499</v>
      </c>
    </row>
    <row r="108" spans="2:2" ht="15" hidden="1">
      <c r="B108" s="292" t="s">
        <v>14353</v>
      </c>
    </row>
    <row r="109" spans="2:2" ht="15" hidden="1">
      <c r="B109" s="292" t="s">
        <v>14355</v>
      </c>
    </row>
    <row r="110" spans="2:2" ht="15" hidden="1">
      <c r="B110" s="292" t="s">
        <v>14356</v>
      </c>
    </row>
    <row r="111" spans="2:2" ht="1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C7" sqref="C7"/>
    </sheetView>
  </sheetViews>
  <sheetFormatPr defaultColWidth="8.84375" defaultRowHeight="13.5"/>
  <cols>
    <col min="1" max="1" width="13.61328125" style="277" customWidth="1"/>
    <col min="2" max="2" width="13.3828125" style="282" customWidth="1"/>
    <col min="3" max="3" width="40.61328125" style="282" customWidth="1"/>
    <col min="4" max="4" width="30.61328125" style="282" customWidth="1"/>
    <col min="5" max="5" width="20.84375" style="282" customWidth="1"/>
    <col min="6" max="7" width="13.84375" style="282" customWidth="1"/>
    <col min="8" max="8" width="25.15234375" style="282" customWidth="1"/>
    <col min="9" max="9" width="24.15234375" style="282" customWidth="1"/>
    <col min="10" max="10" width="18.3828125" style="282" customWidth="1"/>
    <col min="11" max="11" width="27.3828125" style="282" customWidth="1"/>
    <col min="12" max="12" width="20.61328125" style="282" customWidth="1"/>
    <col min="13" max="13" width="35.15234375" style="282" customWidth="1"/>
    <col min="14" max="14" width="42.15234375" style="282" customWidth="1"/>
    <col min="15" max="15" width="32.15234375" style="282" customWidth="1"/>
    <col min="16" max="16" width="22.84375" style="282" customWidth="1"/>
    <col min="17" max="17" width="43.61328125" style="282" customWidth="1"/>
    <col min="18" max="18" width="35.84375" style="282" hidden="1" customWidth="1"/>
    <col min="19" max="20" width="17.84375" style="282" hidden="1" customWidth="1"/>
    <col min="21" max="21" width="8.84375" style="281" hidden="1" customWidth="1"/>
    <col min="22" max="22" width="6.15234375" style="281" hidden="1" customWidth="1"/>
    <col min="23" max="23" width="8.61328125" style="281" hidden="1" customWidth="1"/>
    <col min="24" max="24" width="8.84375" style="281" hidden="1" customWidth="1"/>
    <col min="25" max="26" width="4.3828125" style="281" hidden="1" customWidth="1"/>
    <col min="27" max="27" width="4.3828125" style="282" hidden="1" customWidth="1"/>
    <col min="28" max="28" width="7.84375" style="282" hidden="1" customWidth="1"/>
    <col min="29" max="33" width="4.3828125" style="282" hidden="1" customWidth="1"/>
    <col min="34" max="34" width="14.61328125" style="282" hidden="1" customWidth="1"/>
    <col min="35" max="39" width="8.84375" style="282" customWidth="1"/>
    <col min="40" max="16384" width="8.84375" style="282"/>
  </cols>
  <sheetData>
    <row r="1" spans="1:34" s="269" customFormat="1" ht="16"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4"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49999999999999" customHeight="1">
      <c r="A5" s="332" t="s">
        <v>1408</v>
      </c>
      <c r="B5" s="217" t="s">
        <v>1153</v>
      </c>
      <c r="C5" s="221" t="s">
        <v>1407</v>
      </c>
      <c r="D5" s="283" t="s">
        <v>1407</v>
      </c>
      <c r="E5" s="217" t="s">
        <v>2576</v>
      </c>
      <c r="F5" s="217" t="s">
        <v>1408</v>
      </c>
      <c r="G5" s="217" t="s">
        <v>15520</v>
      </c>
      <c r="H5" s="218"/>
      <c r="I5" s="219"/>
      <c r="J5" s="219"/>
      <c r="K5" s="273"/>
      <c r="L5" s="273"/>
      <c r="M5" s="273" t="s">
        <v>15529</v>
      </c>
      <c r="N5" s="273" t="s">
        <v>15530</v>
      </c>
      <c r="O5" s="273" t="s">
        <v>15531</v>
      </c>
      <c r="P5" s="220" t="s">
        <v>499</v>
      </c>
      <c r="Q5" s="274"/>
      <c r="R5" s="217" t="str">
        <f ca="1">IF(ISERROR($V5),"",OFFSET('Smelter Look-up'!$C$4,$V5-4,0)&amp;"")</f>
        <v>Advanced Chemical Company</v>
      </c>
      <c r="S5" s="225" t="str">
        <f t="shared" ref="S5" ca="1" si="0">IF(B5="","",IF(ISERROR(MATCH($E5,CL,0)),"Unknown",INDIRECT("'C'!$A$"&amp;MATCH($E5,CL,0)+1)))</f>
        <v>US</v>
      </c>
      <c r="T5" s="225" t="str">
        <f ca="1">IF(B5="","",IF(ISERROR(MATCH($J5,SorP!$B$1:$B$6230,0)),"",INDIRECT("'SorP'!$A$"&amp;MATCH($J5,SorP!$B$1:$B$6230,0))))</f>
        <v/>
      </c>
      <c r="U5" s="241"/>
      <c r="V5" s="275">
        <f>IF(C5="",NA(),MATCH($B5&amp;$C5,'Smelter Look-up'!$J:$J,0))</f>
        <v>7</v>
      </c>
      <c r="W5" s="276"/>
      <c r="X5" s="276">
        <f t="shared" ref="X5" si="1">IF(AND(C5="Smelter not listed",OR(LEN(D5)=0,LEN(E5)=0)),1,0)</f>
        <v>0</v>
      </c>
      <c r="Y5" s="276"/>
      <c r="Z5" s="276"/>
      <c r="AB5" s="278" t="str">
        <f t="shared" ref="AB5" si="2">B5&amp;C5</f>
        <v>GoldAdvanced Chemical Company</v>
      </c>
    </row>
    <row r="6" spans="1:34" s="277" customFormat="1" ht="20.149999999999999" customHeight="1">
      <c r="A6" s="332" t="s">
        <v>666</v>
      </c>
      <c r="B6" s="217" t="s">
        <v>1153</v>
      </c>
      <c r="C6" s="221" t="s">
        <v>2244</v>
      </c>
      <c r="D6" s="283" t="s">
        <v>2244</v>
      </c>
      <c r="E6" s="217" t="s">
        <v>1131</v>
      </c>
      <c r="F6" s="217" t="s">
        <v>666</v>
      </c>
      <c r="G6" s="217" t="s">
        <v>15520</v>
      </c>
      <c r="H6" s="218"/>
      <c r="I6" s="219"/>
      <c r="J6" s="219"/>
      <c r="K6" s="273"/>
      <c r="L6" s="273"/>
      <c r="M6" s="273" t="s">
        <v>15532</v>
      </c>
      <c r="N6" s="273" t="s">
        <v>15533</v>
      </c>
      <c r="O6" s="273" t="s">
        <v>15534</v>
      </c>
      <c r="P6" s="220" t="s">
        <v>498</v>
      </c>
      <c r="Q6" s="274"/>
      <c r="R6" s="217" t="str">
        <f ca="1">IF(ISERROR($V6),"",OFFSET('Smelter Look-up'!$C$4,$V6-4,0)&amp;"")</f>
        <v>Aida Chemical Industries Co., Ltd.</v>
      </c>
      <c r="S6" s="225" t="str">
        <f t="shared" ref="S6:S37" ca="1" si="3">IF(B6="","",IF(ISERROR(MATCH($E6,CL,0)),"Unknown",INDIRECT("'C'!$A$"&amp;MATCH($E6,CL,0)+1)))</f>
        <v>JP</v>
      </c>
      <c r="T6" s="225" t="str">
        <f ca="1">IF(B6="","",IF(ISERROR(MATCH($J6,SorP!$B$1:$B$6230,0)),"",INDIRECT("'SorP'!$A$"&amp;MATCH($J6,SorP!$B$1:$B$6230,0))))</f>
        <v/>
      </c>
      <c r="U6" s="241"/>
      <c r="V6" s="275">
        <f>IF(C6="",NA(),MATCH($B6&amp;$C6,'Smelter Look-up'!$J:$J,0))</f>
        <v>11</v>
      </c>
      <c r="W6" s="276"/>
      <c r="X6" s="276">
        <f t="shared" ref="X6:X37" si="4">IF(AND(C6="Smelter not listed",OR(LEN(D6)=0,LEN(E6)=0)),1,0)</f>
        <v>0</v>
      </c>
      <c r="Y6" s="276"/>
      <c r="Z6" s="276"/>
      <c r="AB6" s="278" t="str">
        <f t="shared" ref="AB6:AB37" si="5">B6&amp;C6</f>
        <v>GoldAida Chemical Industries Co., Ltd.</v>
      </c>
    </row>
    <row r="7" spans="1:34" s="277" customFormat="1" ht="20.149999999999999" customHeight="1">
      <c r="A7" s="332" t="s">
        <v>667</v>
      </c>
      <c r="B7" s="217" t="s">
        <v>1153</v>
      </c>
      <c r="C7" s="221" t="s">
        <v>54</v>
      </c>
      <c r="D7" s="283" t="s">
        <v>54</v>
      </c>
      <c r="E7" s="217" t="s">
        <v>1124</v>
      </c>
      <c r="F7" s="217" t="s">
        <v>667</v>
      </c>
      <c r="G7" s="217" t="s">
        <v>15520</v>
      </c>
      <c r="H7" s="218"/>
      <c r="I7" s="219"/>
      <c r="J7" s="219"/>
      <c r="K7" s="273"/>
      <c r="L7" s="273"/>
      <c r="M7" s="273" t="s">
        <v>15538</v>
      </c>
      <c r="N7" s="273" t="s">
        <v>15517</v>
      </c>
      <c r="O7" s="273" t="s">
        <v>15539</v>
      </c>
      <c r="P7" s="220"/>
      <c r="Q7" s="274"/>
      <c r="R7" s="217" t="str">
        <f ca="1">IF(ISERROR($V7),"",OFFSET('Smelter Look-up'!$C$4,$V7-4,0)&amp;"")</f>
        <v>Allgemeine Gold-und Silberscheideanstalt A.G.</v>
      </c>
      <c r="S7" s="225" t="str">
        <f t="shared" ca="1" si="3"/>
        <v>DE</v>
      </c>
      <c r="T7" s="225" t="str">
        <f ca="1">IF(B7="","",IF(ISERROR(MATCH($J7,SorP!$B$1:$B$6230,0)),"",INDIRECT("'SorP'!$A$"&amp;MATCH($J7,SorP!$B$1:$B$6230,0))))</f>
        <v/>
      </c>
      <c r="U7" s="241"/>
      <c r="V7" s="275">
        <f>IF(C7="",NA(),MATCH($B7&amp;$C7,'Smelter Look-up'!$J:$J,0))</f>
        <v>14</v>
      </c>
      <c r="W7" s="276"/>
      <c r="X7" s="276">
        <f t="shared" si="4"/>
        <v>0</v>
      </c>
      <c r="Y7" s="276"/>
      <c r="Z7" s="276"/>
      <c r="AB7" s="278" t="str">
        <f t="shared" si="5"/>
        <v>GoldAllgemeine Gold-und Silberscheideanstalt A.G.</v>
      </c>
    </row>
    <row r="8" spans="1:34" s="277" customFormat="1" ht="20.149999999999999" customHeight="1">
      <c r="A8" s="332" t="s">
        <v>668</v>
      </c>
      <c r="B8" s="217" t="s">
        <v>1153</v>
      </c>
      <c r="C8" s="221" t="s">
        <v>640</v>
      </c>
      <c r="D8" s="283" t="s">
        <v>640</v>
      </c>
      <c r="E8" s="217" t="s">
        <v>914</v>
      </c>
      <c r="F8" s="217" t="s">
        <v>668</v>
      </c>
      <c r="G8" s="217" t="s">
        <v>15520</v>
      </c>
      <c r="H8" s="218"/>
      <c r="I8" s="219"/>
      <c r="J8" s="219"/>
      <c r="K8" s="273"/>
      <c r="L8" s="273"/>
      <c r="M8" s="273" t="s">
        <v>15541</v>
      </c>
      <c r="N8" s="273" t="s">
        <v>15517</v>
      </c>
      <c r="O8" s="273" t="s">
        <v>15542</v>
      </c>
      <c r="P8" s="220"/>
      <c r="Q8" s="274"/>
      <c r="R8" s="217" t="str">
        <f ca="1">IF(ISERROR($V8),"",OFFSET('Smelter Look-up'!$C$4,$V8-4,0)&amp;"")</f>
        <v>Almalyk Mining and Metallurgical Complex (AMMC)</v>
      </c>
      <c r="S8" s="225" t="str">
        <f t="shared" ca="1" si="3"/>
        <v>UZ</v>
      </c>
      <c r="T8" s="225" t="str">
        <f ca="1">IF(B8="","",IF(ISERROR(MATCH($J8,SorP!$B$1:$B$6230,0)),"",INDIRECT("'SorP'!$A$"&amp;MATCH($J8,SorP!$B$1:$B$6230,0))))</f>
        <v/>
      </c>
      <c r="U8" s="241"/>
      <c r="V8" s="275">
        <f>IF(C8="",NA(),MATCH($B8&amp;$C8,'Smelter Look-up'!$J:$J,0))</f>
        <v>15</v>
      </c>
      <c r="W8" s="276"/>
      <c r="X8" s="276">
        <f t="shared" si="4"/>
        <v>0</v>
      </c>
      <c r="Y8" s="276"/>
      <c r="Z8" s="276"/>
      <c r="AB8" s="278" t="str">
        <f t="shared" si="5"/>
        <v>GoldAlmalyk Mining and Metallurgical Complex (AMMC)</v>
      </c>
    </row>
    <row r="9" spans="1:34" s="277" customFormat="1" ht="20.149999999999999" customHeight="1">
      <c r="A9" s="332" t="s">
        <v>669</v>
      </c>
      <c r="B9" s="217" t="s">
        <v>1153</v>
      </c>
      <c r="C9" s="221" t="s">
        <v>12755</v>
      </c>
      <c r="D9" s="283" t="s">
        <v>12755</v>
      </c>
      <c r="E9" s="217" t="s">
        <v>1119</v>
      </c>
      <c r="F9" s="217" t="s">
        <v>669</v>
      </c>
      <c r="G9" s="217" t="s">
        <v>15520</v>
      </c>
      <c r="H9" s="218"/>
      <c r="I9" s="219"/>
      <c r="J9" s="219"/>
      <c r="K9" s="273"/>
      <c r="L9" s="273"/>
      <c r="M9" s="273" t="s">
        <v>15545</v>
      </c>
      <c r="N9" s="273" t="s">
        <v>15517</v>
      </c>
      <c r="O9" s="273" t="s">
        <v>15546</v>
      </c>
      <c r="P9" s="220"/>
      <c r="Q9" s="274"/>
      <c r="R9" s="217" t="str">
        <f ca="1">IF(ISERROR($V9),"",OFFSET('Smelter Look-up'!$C$4,$V9-4,0)&amp;"")</f>
        <v>AngloGold Ashanti Corrego do Sitio Mineracao</v>
      </c>
      <c r="S9" s="225" t="str">
        <f t="shared" ca="1" si="3"/>
        <v>BR</v>
      </c>
      <c r="T9" s="225" t="str">
        <f ca="1">IF(B9="","",IF(ISERROR(MATCH($J9,SorP!$B$1:$B$6230,0)),"",INDIRECT("'SorP'!$A$"&amp;MATCH($J9,SorP!$B$1:$B$6230,0))))</f>
        <v/>
      </c>
      <c r="U9" s="241"/>
      <c r="V9" s="275">
        <f>IF(C9="",NA(),MATCH($B9&amp;$C9,'Smelter Look-up'!$J:$J,0))</f>
        <v>18</v>
      </c>
      <c r="W9" s="276"/>
      <c r="X9" s="276">
        <f t="shared" si="4"/>
        <v>0</v>
      </c>
      <c r="Y9" s="276"/>
      <c r="Z9" s="276"/>
      <c r="AB9" s="278" t="str">
        <f t="shared" si="5"/>
        <v>GoldAngloGold Ashanti Corrego do Sitio Mineracao</v>
      </c>
    </row>
    <row r="10" spans="1:34" s="277" customFormat="1" ht="20.149999999999999" customHeight="1">
      <c r="A10" s="332" t="s">
        <v>670</v>
      </c>
      <c r="B10" s="217" t="s">
        <v>1153</v>
      </c>
      <c r="C10" s="221" t="s">
        <v>2409</v>
      </c>
      <c r="D10" s="283" t="s">
        <v>2409</v>
      </c>
      <c r="E10" s="217" t="s">
        <v>1121</v>
      </c>
      <c r="F10" s="217" t="s">
        <v>670</v>
      </c>
      <c r="G10" s="217" t="s">
        <v>15520</v>
      </c>
      <c r="H10" s="218"/>
      <c r="I10" s="219"/>
      <c r="J10" s="219"/>
      <c r="K10" s="273"/>
      <c r="L10" s="273"/>
      <c r="M10" s="273"/>
      <c r="N10" s="273" t="s">
        <v>15547</v>
      </c>
      <c r="O10" s="273" t="s">
        <v>15548</v>
      </c>
      <c r="P10" s="220" t="s">
        <v>499</v>
      </c>
      <c r="Q10" s="274"/>
      <c r="R10" s="217" t="str">
        <f ca="1">IF(ISERROR($V10),"",OFFSET('Smelter Look-up'!$C$4,$V10-4,0)&amp;"")</f>
        <v>Argor-Heraeus S.A.</v>
      </c>
      <c r="S10" s="225" t="str">
        <f t="shared" ca="1" si="3"/>
        <v>CH</v>
      </c>
      <c r="T10" s="225" t="str">
        <f ca="1">IF(B10="","",IF(ISERROR(MATCH($J10,SorP!$B$1:$B$6230,0)),"",INDIRECT("'SorP'!$A$"&amp;MATCH($J10,SorP!$B$1:$B$6230,0))))</f>
        <v/>
      </c>
      <c r="U10" s="241"/>
      <c r="V10" s="275">
        <f>IF(C10="",NA(),MATCH($B10&amp;$C10,'Smelter Look-up'!$J:$J,0))</f>
        <v>23</v>
      </c>
      <c r="W10" s="276"/>
      <c r="X10" s="276">
        <f t="shared" si="4"/>
        <v>0</v>
      </c>
      <c r="Y10" s="276"/>
      <c r="Z10" s="276"/>
      <c r="AB10" s="278" t="str">
        <f t="shared" si="5"/>
        <v>GoldArgor-Heraeus S.A.</v>
      </c>
    </row>
    <row r="11" spans="1:34" s="277" customFormat="1" ht="20.149999999999999" customHeight="1">
      <c r="A11" s="332" t="s">
        <v>671</v>
      </c>
      <c r="B11" s="217" t="s">
        <v>1153</v>
      </c>
      <c r="C11" s="221" t="s">
        <v>2410</v>
      </c>
      <c r="D11" s="283" t="s">
        <v>2410</v>
      </c>
      <c r="E11" s="217" t="s">
        <v>1131</v>
      </c>
      <c r="F11" s="217" t="s">
        <v>671</v>
      </c>
      <c r="G11" s="217" t="s">
        <v>15520</v>
      </c>
      <c r="H11" s="218"/>
      <c r="I11" s="219"/>
      <c r="J11" s="219"/>
      <c r="K11" s="273"/>
      <c r="L11" s="273"/>
      <c r="M11" s="273" t="s">
        <v>15549</v>
      </c>
      <c r="N11" s="273" t="s">
        <v>15550</v>
      </c>
      <c r="O11" s="273" t="s">
        <v>15534</v>
      </c>
      <c r="P11" s="220" t="s">
        <v>498</v>
      </c>
      <c r="Q11" s="274"/>
      <c r="R11" s="217" t="str">
        <f ca="1">IF(ISERROR($V11),"",OFFSET('Smelter Look-up'!$C$4,$V11-4,0)&amp;"")</f>
        <v>Asahi Pretec Corp.</v>
      </c>
      <c r="S11" s="225" t="str">
        <f t="shared" ca="1" si="3"/>
        <v>JP</v>
      </c>
      <c r="T11" s="225" t="str">
        <f ca="1">IF(B11="","",IF(ISERROR(MATCH($J11,SorP!$B$1:$B$6230,0)),"",INDIRECT("'SorP'!$A$"&amp;MATCH($J11,SorP!$B$1:$B$6230,0))))</f>
        <v/>
      </c>
      <c r="U11" s="241"/>
      <c r="V11" s="275">
        <f>IF(C11="",NA(),MATCH($B11&amp;$C11,'Smelter Look-up'!$J:$J,0))</f>
        <v>24</v>
      </c>
      <c r="W11" s="276"/>
      <c r="X11" s="276">
        <f t="shared" si="4"/>
        <v>0</v>
      </c>
      <c r="Y11" s="276"/>
      <c r="Z11" s="276"/>
      <c r="AB11" s="278" t="str">
        <f t="shared" si="5"/>
        <v>GoldAsahi Pretec Corp.</v>
      </c>
    </row>
    <row r="12" spans="1:34" s="277" customFormat="1" ht="20.149999999999999" customHeight="1">
      <c r="A12" s="332" t="s">
        <v>672</v>
      </c>
      <c r="B12" s="217" t="s">
        <v>1153</v>
      </c>
      <c r="C12" s="221" t="s">
        <v>2245</v>
      </c>
      <c r="D12" s="283" t="s">
        <v>2245</v>
      </c>
      <c r="E12" s="217" t="s">
        <v>1131</v>
      </c>
      <c r="F12" s="217" t="s">
        <v>672</v>
      </c>
      <c r="G12" s="217" t="s">
        <v>15520</v>
      </c>
      <c r="H12" s="218"/>
      <c r="I12" s="219"/>
      <c r="J12" s="219"/>
      <c r="K12" s="273"/>
      <c r="L12" s="273"/>
      <c r="M12" s="273" t="s">
        <v>15554</v>
      </c>
      <c r="N12" s="273" t="s">
        <v>15533</v>
      </c>
      <c r="O12" s="273" t="s">
        <v>15534</v>
      </c>
      <c r="P12" s="220" t="s">
        <v>498</v>
      </c>
      <c r="Q12" s="274"/>
      <c r="R12" s="217" t="str">
        <f ca="1">IF(ISERROR($V12),"",OFFSET('Smelter Look-up'!$C$4,$V12-4,0)&amp;"")</f>
        <v>Asaka Riken Co., Ltd.</v>
      </c>
      <c r="S12" s="225" t="str">
        <f t="shared" ca="1" si="3"/>
        <v>JP</v>
      </c>
      <c r="T12" s="225" t="str">
        <f ca="1">IF(B12="","",IF(ISERROR(MATCH($J12,SorP!$B$1:$B$6230,0)),"",INDIRECT("'SorP'!$A$"&amp;MATCH($J12,SorP!$B$1:$B$6230,0))))</f>
        <v/>
      </c>
      <c r="U12" s="241"/>
      <c r="V12" s="275">
        <f>IF(C12="",NA(),MATCH($B12&amp;$C12,'Smelter Look-up'!$J:$J,0))</f>
        <v>27</v>
      </c>
      <c r="W12" s="276"/>
      <c r="X12" s="276">
        <f t="shared" si="4"/>
        <v>0</v>
      </c>
      <c r="Y12" s="276"/>
      <c r="Z12" s="276"/>
      <c r="AB12" s="278" t="str">
        <f t="shared" si="5"/>
        <v>GoldAsaka Riken Co., Ltd.</v>
      </c>
    </row>
    <row r="13" spans="1:34" s="277" customFormat="1" ht="20.149999999999999" customHeight="1">
      <c r="A13" s="332" t="s">
        <v>673</v>
      </c>
      <c r="B13" s="217" t="s">
        <v>1153</v>
      </c>
      <c r="C13" s="221" t="s">
        <v>641</v>
      </c>
      <c r="D13" s="283" t="s">
        <v>641</v>
      </c>
      <c r="E13" s="217" t="s">
        <v>912</v>
      </c>
      <c r="F13" s="217" t="s">
        <v>673</v>
      </c>
      <c r="G13" s="217" t="s">
        <v>15520</v>
      </c>
      <c r="H13" s="218"/>
      <c r="I13" s="219"/>
      <c r="J13" s="219"/>
      <c r="K13" s="273"/>
      <c r="L13" s="273"/>
      <c r="M13" s="273"/>
      <c r="N13" s="273"/>
      <c r="O13" s="273"/>
      <c r="P13" s="220"/>
      <c r="Q13" s="274"/>
      <c r="R13" s="217" t="str">
        <f ca="1">IF(ISERROR($V13),"",OFFSET('Smelter Look-up'!$C$4,$V13-4,0)&amp;"")</f>
        <v>Atasay Kuyumculuk Sanayi Ve Ticaret A.S.</v>
      </c>
      <c r="S13" s="225" t="str">
        <f t="shared" ca="1" si="3"/>
        <v>TR</v>
      </c>
      <c r="T13" s="225" t="str">
        <f ca="1">IF(B13="","",IF(ISERROR(MATCH($J13,SorP!$B$1:$B$6230,0)),"",INDIRECT("'SorP'!$A$"&amp;MATCH($J13,SorP!$B$1:$B$6230,0))))</f>
        <v/>
      </c>
      <c r="U13" s="241"/>
      <c r="V13" s="275">
        <f>IF(C13="",NA(),MATCH($B13&amp;$C13,'Smelter Look-up'!$J:$J,0))</f>
        <v>29</v>
      </c>
      <c r="W13" s="276"/>
      <c r="X13" s="276">
        <f t="shared" si="4"/>
        <v>0</v>
      </c>
      <c r="Y13" s="276"/>
      <c r="Z13" s="276"/>
      <c r="AB13" s="278" t="str">
        <f t="shared" si="5"/>
        <v>GoldAtasay Kuyumculuk Sanayi Ve Ticaret A.S.</v>
      </c>
    </row>
    <row r="14" spans="1:34" s="277" customFormat="1" ht="20.149999999999999" customHeight="1">
      <c r="A14" s="332" t="s">
        <v>674</v>
      </c>
      <c r="B14" s="217" t="s">
        <v>1153</v>
      </c>
      <c r="C14" s="221" t="s">
        <v>1247</v>
      </c>
      <c r="D14" s="283" t="s">
        <v>1247</v>
      </c>
      <c r="E14" s="217" t="s">
        <v>1124</v>
      </c>
      <c r="F14" s="217" t="s">
        <v>674</v>
      </c>
      <c r="G14" s="217" t="s">
        <v>15520</v>
      </c>
      <c r="H14" s="218"/>
      <c r="I14" s="219"/>
      <c r="J14" s="219"/>
      <c r="K14" s="273"/>
      <c r="L14" s="273"/>
      <c r="M14" s="273" t="s">
        <v>15559</v>
      </c>
      <c r="N14" s="273" t="s">
        <v>15517</v>
      </c>
      <c r="O14" s="273" t="s">
        <v>15560</v>
      </c>
      <c r="P14" s="220"/>
      <c r="Q14" s="274"/>
      <c r="R14" s="217" t="str">
        <f ca="1">IF(ISERROR($V14),"",OFFSET('Smelter Look-up'!$C$4,$V14-4,0)&amp;"")</f>
        <v>Aurubis AG</v>
      </c>
      <c r="S14" s="225" t="str">
        <f t="shared" ca="1" si="3"/>
        <v>DE</v>
      </c>
      <c r="T14" s="225" t="str">
        <f ca="1">IF(B14="","",IF(ISERROR(MATCH($J14,SorP!$B$1:$B$6230,0)),"",INDIRECT("'SorP'!$A$"&amp;MATCH($J14,SorP!$B$1:$B$6230,0))))</f>
        <v/>
      </c>
      <c r="U14" s="241"/>
      <c r="V14" s="275">
        <f>IF(C14="",NA(),MATCH($B14&amp;$C14,'Smelter Look-up'!$J:$J,0))</f>
        <v>32</v>
      </c>
      <c r="W14" s="276"/>
      <c r="X14" s="276">
        <f t="shared" si="4"/>
        <v>0</v>
      </c>
      <c r="Y14" s="276"/>
      <c r="Z14" s="276"/>
      <c r="AB14" s="278" t="str">
        <f t="shared" si="5"/>
        <v>GoldAurubis AG</v>
      </c>
    </row>
    <row r="15" spans="1:34" s="277" customFormat="1" ht="20.149999999999999" customHeight="1">
      <c r="A15" s="332" t="s">
        <v>675</v>
      </c>
      <c r="B15" s="217" t="s">
        <v>1153</v>
      </c>
      <c r="C15" s="221" t="s">
        <v>927</v>
      </c>
      <c r="D15" s="283" t="s">
        <v>927</v>
      </c>
      <c r="E15" s="217" t="s">
        <v>904</v>
      </c>
      <c r="F15" s="217" t="s">
        <v>675</v>
      </c>
      <c r="G15" s="217" t="s">
        <v>15520</v>
      </c>
      <c r="H15" s="218"/>
      <c r="I15" s="219"/>
      <c r="J15" s="219"/>
      <c r="K15" s="273"/>
      <c r="L15" s="273"/>
      <c r="M15" s="273" t="s">
        <v>15563</v>
      </c>
      <c r="N15" s="273" t="s">
        <v>15517</v>
      </c>
      <c r="O15" s="273" t="s">
        <v>15542</v>
      </c>
      <c r="P15" s="220"/>
      <c r="Q15" s="274"/>
      <c r="R15" s="217" t="str">
        <f ca="1">IF(ISERROR($V15),"",OFFSET('Smelter Look-up'!$C$4,$V15-4,0)&amp;"")</f>
        <v>Bangko Sentral ng Pilipinas (Central Bank of the Philippines)</v>
      </c>
      <c r="S15" s="225" t="str">
        <f t="shared" ca="1" si="3"/>
        <v>PH</v>
      </c>
      <c r="T15" s="225" t="str">
        <f ca="1">IF(B15="","",IF(ISERROR(MATCH($J15,SorP!$B$1:$B$6230,0)),"",INDIRECT("'SorP'!$A$"&amp;MATCH($J15,SorP!$B$1:$B$6230,0))))</f>
        <v/>
      </c>
      <c r="U15" s="241"/>
      <c r="V15" s="275">
        <f>IF(C15="",NA(),MATCH($B15&amp;$C15,'Smelter Look-up'!$J:$J,0))</f>
        <v>36</v>
      </c>
      <c r="W15" s="276"/>
      <c r="X15" s="276">
        <f t="shared" si="4"/>
        <v>0</v>
      </c>
      <c r="Y15" s="276"/>
      <c r="Z15" s="276"/>
      <c r="AB15" s="278" t="str">
        <f t="shared" si="5"/>
        <v>GoldBangko Sentral ng Pilipinas (Central Bank of the Philippines)</v>
      </c>
    </row>
    <row r="16" spans="1:34" s="277" customFormat="1" ht="20.149999999999999" customHeight="1">
      <c r="A16" s="332" t="s">
        <v>676</v>
      </c>
      <c r="B16" s="217" t="s">
        <v>1153</v>
      </c>
      <c r="C16" s="221" t="s">
        <v>1249</v>
      </c>
      <c r="D16" s="283" t="s">
        <v>1249</v>
      </c>
      <c r="E16" s="217" t="s">
        <v>910</v>
      </c>
      <c r="F16" s="217" t="s">
        <v>676</v>
      </c>
      <c r="G16" s="217" t="s">
        <v>15520</v>
      </c>
      <c r="H16" s="218"/>
      <c r="I16" s="219"/>
      <c r="J16" s="219"/>
      <c r="K16" s="273"/>
      <c r="L16" s="273"/>
      <c r="M16" s="273" t="s">
        <v>15564</v>
      </c>
      <c r="N16" s="273" t="s">
        <v>15517</v>
      </c>
      <c r="O16" s="273" t="s">
        <v>15542</v>
      </c>
      <c r="P16" s="220"/>
      <c r="Q16" s="274"/>
      <c r="R16" s="217" t="str">
        <f ca="1">IF(ISERROR($V16),"",OFFSET('Smelter Look-up'!$C$4,$V16-4,0)&amp;"")</f>
        <v>Boliden AB</v>
      </c>
      <c r="S16" s="225" t="str">
        <f t="shared" ca="1" si="3"/>
        <v>SE</v>
      </c>
      <c r="T16" s="225" t="str">
        <f ca="1">IF(B16="","",IF(ISERROR(MATCH($J16,SorP!$B$1:$B$6230,0)),"",INDIRECT("'SorP'!$A$"&amp;MATCH($J16,SorP!$B$1:$B$6230,0))))</f>
        <v/>
      </c>
      <c r="U16" s="241"/>
      <c r="V16" s="275">
        <f>IF(C16="",NA(),MATCH($B16&amp;$C16,'Smelter Look-up'!$J:$J,0))</f>
        <v>37</v>
      </c>
      <c r="W16" s="276"/>
      <c r="X16" s="276">
        <f t="shared" si="4"/>
        <v>0</v>
      </c>
      <c r="Y16" s="276"/>
      <c r="Z16" s="276"/>
      <c r="AB16" s="278" t="str">
        <f t="shared" si="5"/>
        <v>GoldBoliden AB</v>
      </c>
    </row>
    <row r="17" spans="1:28" s="277" customFormat="1" ht="20.149999999999999" customHeight="1">
      <c r="A17" s="332" t="s">
        <v>678</v>
      </c>
      <c r="B17" s="217" t="s">
        <v>1153</v>
      </c>
      <c r="C17" s="221" t="s">
        <v>677</v>
      </c>
      <c r="D17" s="283" t="s">
        <v>677</v>
      </c>
      <c r="E17" s="217" t="s">
        <v>1124</v>
      </c>
      <c r="F17" s="217" t="s">
        <v>678</v>
      </c>
      <c r="G17" s="217" t="s">
        <v>15520</v>
      </c>
      <c r="H17" s="218"/>
      <c r="I17" s="219"/>
      <c r="J17" s="219"/>
      <c r="K17" s="273"/>
      <c r="L17" s="273"/>
      <c r="M17" s="273" t="s">
        <v>15565</v>
      </c>
      <c r="N17" s="273" t="s">
        <v>15517</v>
      </c>
      <c r="O17" s="273" t="s">
        <v>15542</v>
      </c>
      <c r="P17" s="220"/>
      <c r="Q17" s="274"/>
      <c r="R17" s="217" t="str">
        <f ca="1">IF(ISERROR($V17),"",OFFSET('Smelter Look-up'!$C$4,$V17-4,0)&amp;"")</f>
        <v>C. Hafner GmbH + Co. KG</v>
      </c>
      <c r="S17" s="225" t="str">
        <f t="shared" ca="1" si="3"/>
        <v>DE</v>
      </c>
      <c r="T17" s="225" t="str">
        <f ca="1">IF(B17="","",IF(ISERROR(MATCH($J17,SorP!$B$1:$B$6230,0)),"",INDIRECT("'SorP'!$A$"&amp;MATCH($J17,SorP!$B$1:$B$6230,0))))</f>
        <v/>
      </c>
      <c r="U17" s="241"/>
      <c r="V17" s="275">
        <f>IF(C17="",NA(),MATCH($B17&amp;$C17,'Smelter Look-up'!$J:$J,0))</f>
        <v>38</v>
      </c>
      <c r="W17" s="276"/>
      <c r="X17" s="276">
        <f t="shared" si="4"/>
        <v>0</v>
      </c>
      <c r="Y17" s="276"/>
      <c r="Z17" s="276"/>
      <c r="AB17" s="278" t="str">
        <f t="shared" si="5"/>
        <v>GoldC. Hafner GmbH + Co. KG</v>
      </c>
    </row>
    <row r="18" spans="1:28" s="277" customFormat="1" ht="20.149999999999999" customHeight="1">
      <c r="A18" s="216" t="s">
        <v>679</v>
      </c>
      <c r="B18" s="217" t="s">
        <v>1153</v>
      </c>
      <c r="C18" s="221" t="s">
        <v>928</v>
      </c>
      <c r="D18" s="283" t="s">
        <v>928</v>
      </c>
      <c r="E18" s="217" t="s">
        <v>1136</v>
      </c>
      <c r="F18" s="217" t="s">
        <v>679</v>
      </c>
      <c r="G18" s="217" t="s">
        <v>15520</v>
      </c>
      <c r="H18" s="218"/>
      <c r="I18" s="219"/>
      <c r="J18" s="219"/>
      <c r="K18" s="273"/>
      <c r="L18" s="273"/>
      <c r="M18" s="273"/>
      <c r="N18" s="273"/>
      <c r="O18" s="273"/>
      <c r="P18" s="220"/>
      <c r="Q18" s="274"/>
      <c r="R18" s="217" t="str">
        <f ca="1">IF(ISERROR($V18),"",OFFSET('Smelter Look-up'!$C$4,$V18-4,0)&amp;"")</f>
        <v>Caridad</v>
      </c>
      <c r="S18" s="225" t="str">
        <f t="shared" ca="1" si="3"/>
        <v>MX</v>
      </c>
      <c r="T18" s="225" t="str">
        <f ca="1">IF(B18="","",IF(ISERROR(MATCH($J18,SorP!$B$1:$B$6230,0)),"",INDIRECT("'SorP'!$A$"&amp;MATCH($J18,SorP!$B$1:$B$6230,0))))</f>
        <v/>
      </c>
      <c r="U18" s="241"/>
      <c r="V18" s="275">
        <f>IF(C18="",NA(),MATCH($B18&amp;$C18,'Smelter Look-up'!$J:$J,0))</f>
        <v>40</v>
      </c>
      <c r="W18" s="276"/>
      <c r="X18" s="276">
        <f t="shared" si="4"/>
        <v>0</v>
      </c>
      <c r="Y18" s="276"/>
      <c r="Z18" s="276"/>
      <c r="AB18" s="278" t="str">
        <f t="shared" si="5"/>
        <v>GoldCaridad</v>
      </c>
    </row>
    <row r="19" spans="1:28" s="277" customFormat="1" ht="94.5">
      <c r="A19" s="216" t="s">
        <v>680</v>
      </c>
      <c r="B19" s="217" t="s">
        <v>1153</v>
      </c>
      <c r="C19" s="221" t="s">
        <v>2352</v>
      </c>
      <c r="D19" s="283" t="s">
        <v>2352</v>
      </c>
      <c r="E19" s="217" t="s">
        <v>1120</v>
      </c>
      <c r="F19" s="217" t="s">
        <v>680</v>
      </c>
      <c r="G19" s="217" t="s">
        <v>15520</v>
      </c>
      <c r="H19" s="218"/>
      <c r="I19" s="219"/>
      <c r="J19" s="219"/>
      <c r="K19" s="273"/>
      <c r="L19" s="273"/>
      <c r="M19" s="273" t="s">
        <v>15566</v>
      </c>
      <c r="N19" s="273" t="s">
        <v>15517</v>
      </c>
      <c r="O19" s="273" t="s">
        <v>15542</v>
      </c>
      <c r="P19" s="220"/>
      <c r="Q19" s="274"/>
      <c r="R19" s="217" t="str">
        <f ca="1">IF(ISERROR($V19),"",OFFSET('Smelter Look-up'!$C$4,$V19-4,0)&amp;"")</f>
        <v>CCR Refinery - Glencore Canada Corporation</v>
      </c>
      <c r="S19" s="225" t="str">
        <f t="shared" ca="1" si="3"/>
        <v>CA</v>
      </c>
      <c r="T19" s="225" t="str">
        <f ca="1">IF(B19="","",IF(ISERROR(MATCH($J19,SorP!$B$1:$B$6230,0)),"",INDIRECT("'SorP'!$A$"&amp;MATCH($J19,SorP!$B$1:$B$6230,0))))</f>
        <v/>
      </c>
      <c r="U19" s="241"/>
      <c r="V19" s="275">
        <f>IF(C19="",NA(),MATCH($B19&amp;$C19,'Smelter Look-up'!$J:$J,0))</f>
        <v>43</v>
      </c>
      <c r="W19" s="276"/>
      <c r="X19" s="276">
        <f t="shared" si="4"/>
        <v>0</v>
      </c>
      <c r="Y19" s="276"/>
      <c r="Z19" s="276"/>
      <c r="AB19" s="278" t="str">
        <f t="shared" si="5"/>
        <v>GoldCCR Refinery - Glencore Canada Corporation</v>
      </c>
    </row>
    <row r="20" spans="1:28" s="277" customFormat="1" ht="54">
      <c r="A20" s="216" t="s">
        <v>681</v>
      </c>
      <c r="B20" s="217" t="s">
        <v>1153</v>
      </c>
      <c r="C20" s="221" t="s">
        <v>2639</v>
      </c>
      <c r="D20" s="283" t="s">
        <v>2639</v>
      </c>
      <c r="E20" s="217" t="s">
        <v>1121</v>
      </c>
      <c r="F20" s="217" t="s">
        <v>681</v>
      </c>
      <c r="G20" s="217" t="s">
        <v>15520</v>
      </c>
      <c r="H20" s="218"/>
      <c r="I20" s="219"/>
      <c r="J20" s="219"/>
      <c r="K20" s="273"/>
      <c r="L20" s="273"/>
      <c r="M20" s="273" t="s">
        <v>15567</v>
      </c>
      <c r="N20" s="273" t="s">
        <v>15533</v>
      </c>
      <c r="O20" s="273" t="s">
        <v>15534</v>
      </c>
      <c r="P20" s="220" t="s">
        <v>498</v>
      </c>
      <c r="Q20" s="274"/>
      <c r="R20" s="217" t="str">
        <f ca="1">IF(ISERROR($V20),"",OFFSET('Smelter Look-up'!$C$4,$V20-4,0)&amp;"")</f>
        <v>Cendres + Metaux S.A.</v>
      </c>
      <c r="S20" s="225" t="str">
        <f t="shared" ca="1" si="3"/>
        <v>CH</v>
      </c>
      <c r="T20" s="225" t="str">
        <f ca="1">IF(B20="","",IF(ISERROR(MATCH($J20,SorP!$B$1:$B$6230,0)),"",INDIRECT("'SorP'!$A$"&amp;MATCH($J20,SorP!$B$1:$B$6230,0))))</f>
        <v/>
      </c>
      <c r="U20" s="241"/>
      <c r="V20" s="275">
        <f>IF(C20="",NA(),MATCH($B20&amp;$C20,'Smelter Look-up'!$J:$J,0))</f>
        <v>46</v>
      </c>
      <c r="W20" s="276"/>
      <c r="X20" s="276">
        <f t="shared" si="4"/>
        <v>0</v>
      </c>
      <c r="Y20" s="276"/>
      <c r="Z20" s="276"/>
      <c r="AB20" s="278" t="str">
        <f t="shared" si="5"/>
        <v>GoldCendres + Metaux S.A.</v>
      </c>
    </row>
    <row r="21" spans="1:28" s="277" customFormat="1" ht="67.5">
      <c r="A21" s="216" t="s">
        <v>761</v>
      </c>
      <c r="B21" s="217" t="s">
        <v>1153</v>
      </c>
      <c r="C21" s="221" t="s">
        <v>2246</v>
      </c>
      <c r="D21" s="283" t="s">
        <v>2246</v>
      </c>
      <c r="E21" s="217" t="s">
        <v>1123</v>
      </c>
      <c r="F21" s="217" t="s">
        <v>761</v>
      </c>
      <c r="G21" s="217" t="s">
        <v>15520</v>
      </c>
      <c r="H21" s="218"/>
      <c r="I21" s="219"/>
      <c r="J21" s="219"/>
      <c r="K21" s="273"/>
      <c r="L21" s="273"/>
      <c r="M21" s="273"/>
      <c r="N21" s="273"/>
      <c r="O21" s="273"/>
      <c r="P21" s="220"/>
      <c r="Q21" s="274"/>
      <c r="R21" s="217" t="str">
        <f ca="1">IF(ISERROR($V21),"",OFFSET('Smelter Look-up'!$C$4,$V21-4,0)&amp;"")</f>
        <v>Yunnan Copper Industry Co., Ltd.</v>
      </c>
      <c r="S21" s="225" t="str">
        <f t="shared" ca="1" si="3"/>
        <v>CN</v>
      </c>
      <c r="T21" s="225" t="str">
        <f ca="1">IF(B21="","",IF(ISERROR(MATCH($J21,SorP!$B$1:$B$6230,0)),"",INDIRECT("'SorP'!$A$"&amp;MATCH($J21,SorP!$B$1:$B$6230,0))))</f>
        <v/>
      </c>
      <c r="U21" s="241"/>
      <c r="V21" s="275">
        <f>IF(C21="",NA(),MATCH($B21&amp;$C21,'Smelter Look-up'!$J:$J,0))</f>
        <v>281</v>
      </c>
      <c r="W21" s="276"/>
      <c r="X21" s="276">
        <f t="shared" si="4"/>
        <v>0</v>
      </c>
      <c r="Y21" s="276"/>
      <c r="Z21" s="276"/>
      <c r="AB21" s="278" t="str">
        <f t="shared" si="5"/>
        <v>GoldYunnan Copper Industry Co., Ltd.</v>
      </c>
    </row>
    <row r="22" spans="1:28" s="277" customFormat="1" ht="40.5">
      <c r="A22" s="216" t="s">
        <v>682</v>
      </c>
      <c r="B22" s="217" t="s">
        <v>1153</v>
      </c>
      <c r="C22" s="221" t="s">
        <v>55</v>
      </c>
      <c r="D22" s="283" t="s">
        <v>55</v>
      </c>
      <c r="E22" s="217" t="s">
        <v>1130</v>
      </c>
      <c r="F22" s="217" t="s">
        <v>682</v>
      </c>
      <c r="G22" s="217" t="s">
        <v>15520</v>
      </c>
      <c r="H22" s="218"/>
      <c r="I22" s="219"/>
      <c r="J22" s="219"/>
      <c r="K22" s="273"/>
      <c r="L22" s="273"/>
      <c r="M22" s="273" t="s">
        <v>15576</v>
      </c>
      <c r="N22" s="273" t="s">
        <v>15517</v>
      </c>
      <c r="O22" s="273" t="s">
        <v>15542</v>
      </c>
      <c r="P22" s="220"/>
      <c r="Q22" s="274"/>
      <c r="R22" s="217" t="str">
        <f ca="1">IF(ISERROR($V22),"",OFFSET('Smelter Look-up'!$C$4,$V22-4,0)&amp;"")</f>
        <v>Chimet S.p.A.</v>
      </c>
      <c r="S22" s="225" t="str">
        <f t="shared" ca="1" si="3"/>
        <v>IT</v>
      </c>
      <c r="T22" s="225" t="str">
        <f ca="1">IF(B22="","",IF(ISERROR(MATCH($J22,SorP!$B$1:$B$6230,0)),"",INDIRECT("'SorP'!$A$"&amp;MATCH($J22,SorP!$B$1:$B$6230,0))))</f>
        <v/>
      </c>
      <c r="U22" s="241"/>
      <c r="V22" s="275">
        <f>IF(C22="",NA(),MATCH($B22&amp;$C22,'Smelter Look-up'!$J:$J,0))</f>
        <v>51</v>
      </c>
      <c r="W22" s="276"/>
      <c r="X22" s="276">
        <f t="shared" si="4"/>
        <v>0</v>
      </c>
      <c r="Y22" s="276"/>
      <c r="Z22" s="276"/>
      <c r="AB22" s="278" t="str">
        <f t="shared" si="5"/>
        <v>GoldChimet S.p.A.</v>
      </c>
    </row>
    <row r="23" spans="1:28" s="277" customFormat="1" ht="40.5">
      <c r="A23" s="216" t="s">
        <v>683</v>
      </c>
      <c r="B23" s="217" t="s">
        <v>1153</v>
      </c>
      <c r="C23" s="221" t="s">
        <v>550</v>
      </c>
      <c r="D23" s="283" t="s">
        <v>550</v>
      </c>
      <c r="E23" s="217" t="s">
        <v>1131</v>
      </c>
      <c r="F23" s="217" t="s">
        <v>683</v>
      </c>
      <c r="G23" s="217" t="s">
        <v>15520</v>
      </c>
      <c r="H23" s="218"/>
      <c r="I23" s="219"/>
      <c r="J23" s="219"/>
      <c r="K23" s="273"/>
      <c r="L23" s="273"/>
      <c r="M23" s="273" t="s">
        <v>15529</v>
      </c>
      <c r="N23" s="273" t="s">
        <v>15530</v>
      </c>
      <c r="O23" s="273" t="s">
        <v>15583</v>
      </c>
      <c r="P23" s="220" t="s">
        <v>499</v>
      </c>
      <c r="Q23" s="274"/>
      <c r="R23" s="217" t="str">
        <f ca="1">IF(ISERROR($V23),"",OFFSET('Smelter Look-up'!$C$4,$V23-4,0)&amp;"")</f>
        <v>Chugai Mining</v>
      </c>
      <c r="S23" s="225" t="str">
        <f t="shared" ca="1" si="3"/>
        <v>JP</v>
      </c>
      <c r="T23" s="225" t="str">
        <f ca="1">IF(B23="","",IF(ISERROR(MATCH($J23,SorP!$B$1:$B$6230,0)),"",INDIRECT("'SorP'!$A$"&amp;MATCH($J23,SorP!$B$1:$B$6230,0))))</f>
        <v/>
      </c>
      <c r="U23" s="241"/>
      <c r="V23" s="275">
        <f>IF(C23="",NA(),MATCH($B23&amp;$C23,'Smelter Look-up'!$J:$J,0))</f>
        <v>54</v>
      </c>
      <c r="W23" s="276"/>
      <c r="X23" s="276">
        <f t="shared" si="4"/>
        <v>0</v>
      </c>
      <c r="Y23" s="276"/>
      <c r="Z23" s="276"/>
      <c r="AB23" s="278" t="str">
        <f t="shared" si="5"/>
        <v>GoldChugai Mining</v>
      </c>
    </row>
    <row r="24" spans="1:28" s="277" customFormat="1" ht="81">
      <c r="A24" s="216" t="s">
        <v>685</v>
      </c>
      <c r="B24" s="217" t="s">
        <v>1153</v>
      </c>
      <c r="C24" s="221" t="s">
        <v>684</v>
      </c>
      <c r="D24" s="283" t="s">
        <v>684</v>
      </c>
      <c r="E24" s="217" t="s">
        <v>1123</v>
      </c>
      <c r="F24" s="217" t="s">
        <v>685</v>
      </c>
      <c r="G24" s="217" t="s">
        <v>15520</v>
      </c>
      <c r="H24" s="218"/>
      <c r="I24" s="219"/>
      <c r="J24" s="219"/>
      <c r="K24" s="273"/>
      <c r="L24" s="273"/>
      <c r="M24" s="273"/>
      <c r="N24" s="273"/>
      <c r="O24" s="273"/>
      <c r="P24" s="220"/>
      <c r="Q24" s="274"/>
      <c r="R24" s="217" t="str">
        <f ca="1">IF(ISERROR($V24),"",OFFSET('Smelter Look-up'!$C$4,$V24-4,0)&amp;"")</f>
        <v>Daye Non-Ferrous Metals Mining Ltd.</v>
      </c>
      <c r="S24" s="225" t="str">
        <f t="shared" ca="1" si="3"/>
        <v>CN</v>
      </c>
      <c r="T24" s="225" t="str">
        <f ca="1">IF(B24="","",IF(ISERROR(MATCH($J24,SorP!$B$1:$B$6230,0)),"",INDIRECT("'SorP'!$A$"&amp;MATCH($J24,SorP!$B$1:$B$6230,0))))</f>
        <v/>
      </c>
      <c r="U24" s="241"/>
      <c r="V24" s="275">
        <f>IF(C24="",NA(),MATCH($B24&amp;$C24,'Smelter Look-up'!$J:$J,0))</f>
        <v>55</v>
      </c>
      <c r="W24" s="276"/>
      <c r="X24" s="276">
        <f t="shared" si="4"/>
        <v>0</v>
      </c>
      <c r="Y24" s="276"/>
      <c r="Z24" s="276"/>
      <c r="AB24" s="278" t="str">
        <f t="shared" si="5"/>
        <v>GoldDaye Non-Ferrous Metals Mining Ltd.</v>
      </c>
    </row>
    <row r="25" spans="1:28" s="277" customFormat="1" ht="67.5">
      <c r="A25" s="216" t="s">
        <v>686</v>
      </c>
      <c r="B25" s="217" t="s">
        <v>1153</v>
      </c>
      <c r="C25" s="221" t="s">
        <v>2368</v>
      </c>
      <c r="D25" s="283" t="s">
        <v>2368</v>
      </c>
      <c r="E25" s="217" t="s">
        <v>1134</v>
      </c>
      <c r="F25" s="217" t="s">
        <v>686</v>
      </c>
      <c r="G25" s="217" t="s">
        <v>15520</v>
      </c>
      <c r="H25" s="218"/>
      <c r="I25" s="219"/>
      <c r="J25" s="219"/>
      <c r="K25" s="273"/>
      <c r="L25" s="273"/>
      <c r="M25" s="273" t="s">
        <v>15529</v>
      </c>
      <c r="N25" s="273" t="s">
        <v>15533</v>
      </c>
      <c r="O25" s="273" t="s">
        <v>15534</v>
      </c>
      <c r="P25" s="220" t="s">
        <v>498</v>
      </c>
      <c r="Q25" s="274"/>
      <c r="R25" s="217" t="str">
        <f ca="1">IF(ISERROR($V25),"",OFFSET('Smelter Look-up'!$C$4,$V25-4,0)&amp;"")</f>
        <v>DSC (Do Sung Corporation)</v>
      </c>
      <c r="S25" s="225" t="str">
        <f t="shared" ca="1" si="3"/>
        <v>KR</v>
      </c>
      <c r="T25" s="225" t="str">
        <f ca="1">IF(B25="","",IF(ISERROR(MATCH($J25,SorP!$B$1:$B$6230,0)),"",INDIRECT("'SorP'!$A$"&amp;MATCH($J25,SorP!$B$1:$B$6230,0))))</f>
        <v/>
      </c>
      <c r="U25" s="241"/>
      <c r="V25" s="275">
        <f>IF(C25="",NA(),MATCH($B25&amp;$C25,'Smelter Look-up'!$J:$J,0))</f>
        <v>68</v>
      </c>
      <c r="W25" s="276"/>
      <c r="X25" s="276">
        <f t="shared" si="4"/>
        <v>0</v>
      </c>
      <c r="Y25" s="276"/>
      <c r="Z25" s="276"/>
      <c r="AB25" s="278" t="str">
        <f t="shared" si="5"/>
        <v>GoldDSC (Do Sung Corporation)</v>
      </c>
    </row>
    <row r="26" spans="1:28" s="277" customFormat="1" ht="81">
      <c r="A26" s="216" t="s">
        <v>688</v>
      </c>
      <c r="B26" s="217" t="s">
        <v>1153</v>
      </c>
      <c r="C26" s="221" t="s">
        <v>13251</v>
      </c>
      <c r="D26" s="283" t="s">
        <v>13251</v>
      </c>
      <c r="E26" s="217" t="s">
        <v>1124</v>
      </c>
      <c r="F26" s="217" t="s">
        <v>688</v>
      </c>
      <c r="G26" s="217" t="s">
        <v>15520</v>
      </c>
      <c r="H26" s="218"/>
      <c r="I26" s="219"/>
      <c r="J26" s="219"/>
      <c r="K26" s="273"/>
      <c r="L26" s="273"/>
      <c r="M26" s="273" t="s">
        <v>15600</v>
      </c>
      <c r="N26" s="273" t="s">
        <v>15533</v>
      </c>
      <c r="O26" s="273" t="s">
        <v>15534</v>
      </c>
      <c r="P26" s="220" t="s">
        <v>498</v>
      </c>
      <c r="Q26" s="274"/>
      <c r="R26" s="217" t="str">
        <f ca="1">IF(ISERROR($V26),"",OFFSET('Smelter Look-up'!$C$4,$V26-4,0)&amp;"")</f>
        <v>DODUCO Contacts and Refining GmbH</v>
      </c>
      <c r="S26" s="225" t="str">
        <f t="shared" ca="1" si="3"/>
        <v>DE</v>
      </c>
      <c r="T26" s="225" t="str">
        <f ca="1">IF(B26="","",IF(ISERROR(MATCH($J26,SorP!$B$1:$B$6230,0)),"",INDIRECT("'SorP'!$A$"&amp;MATCH($J26,SorP!$B$1:$B$6230,0))))</f>
        <v/>
      </c>
      <c r="U26" s="241"/>
      <c r="V26" s="275">
        <f>IF(C26="",NA(),MATCH($B26&amp;$C26,'Smelter Look-up'!$J:$J,0))</f>
        <v>61</v>
      </c>
      <c r="W26" s="276"/>
      <c r="X26" s="276">
        <f t="shared" si="4"/>
        <v>0</v>
      </c>
      <c r="Y26" s="276"/>
      <c r="Z26" s="276"/>
      <c r="AB26" s="278" t="str">
        <f t="shared" si="5"/>
        <v>GoldDODUCO Contacts and Refining GmbH</v>
      </c>
    </row>
    <row r="27" spans="1:28" s="277" customFormat="1" ht="27">
      <c r="A27" s="216" t="s">
        <v>689</v>
      </c>
      <c r="B27" s="217" t="s">
        <v>1153</v>
      </c>
      <c r="C27" s="221" t="s">
        <v>929</v>
      </c>
      <c r="D27" s="283" t="s">
        <v>929</v>
      </c>
      <c r="E27" s="217" t="s">
        <v>1131</v>
      </c>
      <c r="F27" s="217" t="s">
        <v>689</v>
      </c>
      <c r="G27" s="217" t="s">
        <v>15520</v>
      </c>
      <c r="H27" s="218"/>
      <c r="I27" s="219"/>
      <c r="J27" s="219"/>
      <c r="K27" s="273"/>
      <c r="L27" s="273"/>
      <c r="M27" s="273" t="s">
        <v>15601</v>
      </c>
      <c r="N27" s="273" t="s">
        <v>15602</v>
      </c>
      <c r="O27" s="273" t="s">
        <v>15603</v>
      </c>
      <c r="P27" s="220" t="s">
        <v>499</v>
      </c>
      <c r="Q27" s="274"/>
      <c r="R27" s="217" t="str">
        <f ca="1">IF(ISERROR($V27),"",OFFSET('Smelter Look-up'!$C$4,$V27-4,0)&amp;"")</f>
        <v>Dowa</v>
      </c>
      <c r="S27" s="225" t="str">
        <f t="shared" ca="1" si="3"/>
        <v>JP</v>
      </c>
      <c r="T27" s="225" t="str">
        <f ca="1">IF(B27="","",IF(ISERROR(MATCH($J27,SorP!$B$1:$B$6230,0)),"",INDIRECT("'SorP'!$A$"&amp;MATCH($J27,SorP!$B$1:$B$6230,0))))</f>
        <v/>
      </c>
      <c r="U27" s="241"/>
      <c r="V27" s="275">
        <f>IF(C27="",NA(),MATCH($B27&amp;$C27,'Smelter Look-up'!$J:$J,0))</f>
        <v>63</v>
      </c>
      <c r="W27" s="276"/>
      <c r="X27" s="276">
        <f t="shared" si="4"/>
        <v>0</v>
      </c>
      <c r="Y27" s="276"/>
      <c r="Z27" s="276"/>
      <c r="AB27" s="278" t="str">
        <f t="shared" si="5"/>
        <v>GoldDowa</v>
      </c>
    </row>
    <row r="28" spans="1:28" s="277" customFormat="1" ht="40.5">
      <c r="A28" s="216" t="s">
        <v>407</v>
      </c>
      <c r="B28" s="217" t="s">
        <v>1153</v>
      </c>
      <c r="C28" s="221" t="s">
        <v>1898</v>
      </c>
      <c r="D28" s="283" t="s">
        <v>15605</v>
      </c>
      <c r="E28" s="217" t="s">
        <v>1131</v>
      </c>
      <c r="F28" s="217" t="s">
        <v>407</v>
      </c>
      <c r="G28" s="217" t="s">
        <v>15520</v>
      </c>
      <c r="H28" s="218"/>
      <c r="I28" s="219"/>
      <c r="J28" s="219"/>
      <c r="K28" s="273"/>
      <c r="L28" s="273"/>
      <c r="M28" s="273" t="s">
        <v>15606</v>
      </c>
      <c r="N28" s="273" t="s">
        <v>15535</v>
      </c>
      <c r="O28" s="273" t="s">
        <v>15607</v>
      </c>
      <c r="P28" s="220" t="s">
        <v>498</v>
      </c>
      <c r="Q28" s="274" t="s">
        <v>15540</v>
      </c>
      <c r="R28" s="217" t="str">
        <f ca="1">IF(ISERROR($V28),"",OFFSET('Smelter Look-up'!$C$4,$V28-4,0)&amp;"")</f>
        <v/>
      </c>
      <c r="S28" s="225" t="str">
        <f t="shared" ca="1" si="3"/>
        <v>JP</v>
      </c>
      <c r="T28" s="225" t="str">
        <f ca="1">IF(B28="","",IF(ISERROR(MATCH($J28,SorP!$B$1:$B$6230,0)),"",INDIRECT("'SorP'!$A$"&amp;MATCH($J28,SorP!$B$1:$B$6230,0))))</f>
        <v/>
      </c>
      <c r="U28" s="241"/>
      <c r="V28" s="275">
        <f>IF(C28="",NA(),MATCH($B28&amp;$C28,'Smelter Look-up'!$J:$J,0))</f>
        <v>293</v>
      </c>
      <c r="W28" s="276"/>
      <c r="X28" s="276">
        <f t="shared" si="4"/>
        <v>0</v>
      </c>
      <c r="Y28" s="276"/>
      <c r="Z28" s="276"/>
      <c r="AB28" s="278" t="str">
        <f t="shared" si="5"/>
        <v>GoldSmelter not listed</v>
      </c>
    </row>
    <row r="29" spans="1:28" s="277" customFormat="1" ht="67.5">
      <c r="A29" s="216" t="s">
        <v>690</v>
      </c>
      <c r="B29" s="217" t="s">
        <v>1153</v>
      </c>
      <c r="C29" s="221" t="s">
        <v>2308</v>
      </c>
      <c r="D29" s="283" t="s">
        <v>2308</v>
      </c>
      <c r="E29" s="217" t="s">
        <v>906</v>
      </c>
      <c r="F29" s="217" t="s">
        <v>690</v>
      </c>
      <c r="G29" s="217" t="s">
        <v>15520</v>
      </c>
      <c r="H29" s="218"/>
      <c r="I29" s="219"/>
      <c r="J29" s="219"/>
      <c r="K29" s="273"/>
      <c r="L29" s="273"/>
      <c r="M29" s="273" t="s">
        <v>15767</v>
      </c>
      <c r="N29" s="273" t="s">
        <v>15517</v>
      </c>
      <c r="O29" s="273" t="s">
        <v>15542</v>
      </c>
      <c r="P29" s="220"/>
      <c r="Q29" s="274"/>
      <c r="R29" s="217" t="str">
        <f ca="1">IF(ISERROR($V29),"",OFFSET('Smelter Look-up'!$C$4,$V29-4,0)&amp;"")</f>
        <v>OJSC Novosibirsk Refinery</v>
      </c>
      <c r="S29" s="225" t="str">
        <f t="shared" ca="1" si="3"/>
        <v>RU</v>
      </c>
      <c r="T29" s="225" t="str">
        <f ca="1">IF(B29="","",IF(ISERROR(MATCH($J29,SorP!$B$1:$B$6230,0)),"",INDIRECT("'SorP'!$A$"&amp;MATCH($J29,SorP!$B$1:$B$6230,0))))</f>
        <v/>
      </c>
      <c r="U29" s="241"/>
      <c r="V29" s="275">
        <f>IF(C29="",NA(),MATCH($B29&amp;$C29,'Smelter Look-up'!$J:$J,0))</f>
        <v>183</v>
      </c>
      <c r="W29" s="276"/>
      <c r="X29" s="276">
        <f t="shared" si="4"/>
        <v>0</v>
      </c>
      <c r="Y29" s="276"/>
      <c r="Z29" s="276"/>
      <c r="AB29" s="278" t="str">
        <f t="shared" si="5"/>
        <v>GoldOJSC Novosibirsk Refinery</v>
      </c>
    </row>
    <row r="30" spans="1:28" s="277" customFormat="1" ht="67.5">
      <c r="A30" s="216" t="s">
        <v>691</v>
      </c>
      <c r="B30" s="217" t="s">
        <v>1153</v>
      </c>
      <c r="C30" s="221" t="s">
        <v>13257</v>
      </c>
      <c r="D30" s="283" t="s">
        <v>13257</v>
      </c>
      <c r="E30" s="217" t="s">
        <v>1123</v>
      </c>
      <c r="F30" s="217" t="s">
        <v>691</v>
      </c>
      <c r="G30" s="217" t="s">
        <v>15520</v>
      </c>
      <c r="H30" s="218"/>
      <c r="I30" s="219"/>
      <c r="J30" s="219"/>
      <c r="K30" s="273"/>
      <c r="L30" s="273"/>
      <c r="M30" s="273"/>
      <c r="N30" s="273"/>
      <c r="O30" s="273"/>
      <c r="P30" s="220"/>
      <c r="Q30" s="274"/>
      <c r="R30" s="217" t="str">
        <f ca="1">IF(ISERROR($V30),"",OFFSET('Smelter Look-up'!$C$4,$V30-4,0)&amp;"")</f>
        <v>Refinery of Seemine Gold Co., Ltd.</v>
      </c>
      <c r="S30" s="225" t="str">
        <f t="shared" ca="1" si="3"/>
        <v>CN</v>
      </c>
      <c r="T30" s="225" t="str">
        <f ca="1">IF(B30="","",IF(ISERROR(MATCH($J30,SorP!$B$1:$B$6230,0)),"",INDIRECT("'SorP'!$A$"&amp;MATCH($J30,SorP!$B$1:$B$6230,0))))</f>
        <v/>
      </c>
      <c r="U30" s="241"/>
      <c r="V30" s="275">
        <f>IF(C30="",NA(),MATCH($B30&amp;$C30,'Smelter Look-up'!$J:$J,0))</f>
        <v>199</v>
      </c>
      <c r="W30" s="276"/>
      <c r="X30" s="276">
        <f t="shared" si="4"/>
        <v>0</v>
      </c>
      <c r="Y30" s="276"/>
      <c r="Z30" s="276"/>
      <c r="AB30" s="278" t="str">
        <f t="shared" si="5"/>
        <v>GoldRefinery of Seemine Gold Co., Ltd.</v>
      </c>
    </row>
    <row r="31" spans="1:28" s="277" customFormat="1" ht="121.5">
      <c r="A31" s="216" t="s">
        <v>1614</v>
      </c>
      <c r="B31" s="217" t="s">
        <v>1153</v>
      </c>
      <c r="C31" s="221" t="s">
        <v>1613</v>
      </c>
      <c r="D31" s="283" t="s">
        <v>1613</v>
      </c>
      <c r="E31" s="217" t="s">
        <v>1123</v>
      </c>
      <c r="F31" s="217" t="s">
        <v>1614</v>
      </c>
      <c r="G31" s="217" t="s">
        <v>15520</v>
      </c>
      <c r="H31" s="218"/>
      <c r="I31" s="219"/>
      <c r="J31" s="219"/>
      <c r="K31" s="273"/>
      <c r="L31" s="273"/>
      <c r="M31" s="273"/>
      <c r="N31" s="273"/>
      <c r="O31" s="273"/>
      <c r="P31" s="220"/>
      <c r="Q31" s="274"/>
      <c r="R31" s="217" t="str">
        <f ca="1">IF(ISERROR($V31),"",OFFSET('Smelter Look-up'!$C$4,$V31-4,0)&amp;"")</f>
        <v>Guoda Safina High-Tech Environmental Refinery Co., Ltd.</v>
      </c>
      <c r="S31" s="225" t="str">
        <f t="shared" ca="1" si="3"/>
        <v>CN</v>
      </c>
      <c r="T31" s="225" t="str">
        <f ca="1">IF(B31="","",IF(ISERROR(MATCH($J31,SorP!$B$1:$B$6230,0)),"",INDIRECT("'SorP'!$A$"&amp;MATCH($J31,SorP!$B$1:$B$6230,0))))</f>
        <v/>
      </c>
      <c r="U31" s="241"/>
      <c r="V31" s="275">
        <f>IF(C31="",NA(),MATCH($B31&amp;$C31,'Smelter Look-up'!$J:$J,0))</f>
        <v>89</v>
      </c>
      <c r="W31" s="276"/>
      <c r="X31" s="276">
        <f t="shared" si="4"/>
        <v>0</v>
      </c>
      <c r="Y31" s="276"/>
      <c r="Z31" s="276"/>
      <c r="AB31" s="278" t="str">
        <f t="shared" si="5"/>
        <v>GoldGuoda Safina High-Tech Environmental Refinery Co., Ltd.</v>
      </c>
    </row>
    <row r="32" spans="1:28" s="277" customFormat="1" ht="81">
      <c r="A32" s="216" t="s">
        <v>405</v>
      </c>
      <c r="B32" s="217" t="s">
        <v>1153</v>
      </c>
      <c r="C32" s="221" t="s">
        <v>404</v>
      </c>
      <c r="D32" s="283" t="s">
        <v>404</v>
      </c>
      <c r="E32" s="217" t="s">
        <v>1123</v>
      </c>
      <c r="F32" s="217" t="s">
        <v>405</v>
      </c>
      <c r="G32" s="217" t="s">
        <v>15520</v>
      </c>
      <c r="H32" s="218"/>
      <c r="I32" s="219"/>
      <c r="J32" s="219"/>
      <c r="K32" s="273"/>
      <c r="L32" s="273"/>
      <c r="M32" s="273"/>
      <c r="N32" s="273"/>
      <c r="O32" s="273"/>
      <c r="P32" s="220"/>
      <c r="Q32" s="274"/>
      <c r="R32" s="217" t="str">
        <f ca="1">IF(ISERROR($V32),"",OFFSET('Smelter Look-up'!$C$4,$V32-4,0)&amp;"")</f>
        <v>Hangzhou Fuchunjiang Smelting Co., Ltd.</v>
      </c>
      <c r="S32" s="225" t="str">
        <f t="shared" ca="1" si="3"/>
        <v>CN</v>
      </c>
      <c r="T32" s="225" t="str">
        <f ca="1">IF(B32="","",IF(ISERROR(MATCH($J32,SorP!$B$1:$B$6230,0)),"",INDIRECT("'SorP'!$A$"&amp;MATCH($J32,SorP!$B$1:$B$6230,0))))</f>
        <v/>
      </c>
      <c r="U32" s="241"/>
      <c r="V32" s="275">
        <f>IF(C32="",NA(),MATCH($B32&amp;$C32,'Smelter Look-up'!$J:$J,0))</f>
        <v>90</v>
      </c>
      <c r="W32" s="276"/>
      <c r="X32" s="276">
        <f t="shared" si="4"/>
        <v>0</v>
      </c>
      <c r="Y32" s="276"/>
      <c r="Z32" s="276"/>
      <c r="AB32" s="278" t="str">
        <f t="shared" si="5"/>
        <v>GoldHangzhou Fuchunjiang Smelting Co., Ltd.</v>
      </c>
    </row>
    <row r="33" spans="1:28" s="277" customFormat="1" ht="40.5">
      <c r="A33" s="216" t="s">
        <v>2645</v>
      </c>
      <c r="B33" s="217" t="s">
        <v>1153</v>
      </c>
      <c r="C33" s="221" t="s">
        <v>14214</v>
      </c>
      <c r="D33" s="283" t="s">
        <v>2644</v>
      </c>
      <c r="E33" s="217" t="s">
        <v>1134</v>
      </c>
      <c r="F33" s="217" t="s">
        <v>2645</v>
      </c>
      <c r="G33" s="217" t="s">
        <v>15520</v>
      </c>
      <c r="H33" s="218"/>
      <c r="I33" s="219"/>
      <c r="J33" s="219"/>
      <c r="K33" s="273"/>
      <c r="L33" s="273"/>
      <c r="M33" s="273"/>
      <c r="N33" s="273"/>
      <c r="O33" s="273"/>
      <c r="P33" s="220"/>
      <c r="Q33" s="274"/>
      <c r="R33" s="217" t="str">
        <f ca="1">IF(ISERROR($V33),"",OFFSET('Smelter Look-up'!$C$4,$V33-4,0)&amp;"")</f>
        <v>LT Metal Ltd.</v>
      </c>
      <c r="S33" s="225" t="str">
        <f t="shared" ca="1" si="3"/>
        <v>KR</v>
      </c>
      <c r="T33" s="225" t="str">
        <f ca="1">IF(B33="","",IF(ISERROR(MATCH($J33,SorP!$B$1:$B$6230,0)),"",INDIRECT("'SorP'!$A$"&amp;MATCH($J33,SorP!$B$1:$B$6230,0))))</f>
        <v/>
      </c>
      <c r="U33" s="241"/>
      <c r="V33" s="275">
        <f>IF(C33="",NA(),MATCH($B33&amp;$C33,'Smelter Look-up'!$J:$J,0))</f>
        <v>144</v>
      </c>
      <c r="W33" s="276"/>
      <c r="X33" s="276">
        <f t="shared" si="4"/>
        <v>0</v>
      </c>
      <c r="Y33" s="276"/>
      <c r="Z33" s="276"/>
      <c r="AB33" s="278" t="str">
        <f t="shared" si="5"/>
        <v>GoldLT Metal Ltd.</v>
      </c>
    </row>
    <row r="34" spans="1:28" s="277" customFormat="1" ht="54">
      <c r="A34" s="216" t="s">
        <v>694</v>
      </c>
      <c r="B34" s="217" t="s">
        <v>1153</v>
      </c>
      <c r="C34" s="221" t="s">
        <v>1062</v>
      </c>
      <c r="D34" s="283" t="s">
        <v>1062</v>
      </c>
      <c r="E34" s="217" t="s">
        <v>1124</v>
      </c>
      <c r="F34" s="217" t="s">
        <v>694</v>
      </c>
      <c r="G34" s="217" t="s">
        <v>15520</v>
      </c>
      <c r="H34" s="218"/>
      <c r="I34" s="219"/>
      <c r="J34" s="219"/>
      <c r="K34" s="273"/>
      <c r="L34" s="273"/>
      <c r="M34" s="273" t="s">
        <v>15566</v>
      </c>
      <c r="N34" s="273" t="s">
        <v>15517</v>
      </c>
      <c r="O34" s="273" t="s">
        <v>15665</v>
      </c>
      <c r="P34" s="220"/>
      <c r="Q34" s="274"/>
      <c r="R34" s="217" t="str">
        <f ca="1">IF(ISERROR($V34),"",OFFSET('Smelter Look-up'!$C$4,$V34-4,0)&amp;"")</f>
        <v>Heimerle + Meule GmbH</v>
      </c>
      <c r="S34" s="225" t="str">
        <f t="shared" ca="1" si="3"/>
        <v>DE</v>
      </c>
      <c r="T34" s="225" t="str">
        <f ca="1">IF(B34="","",IF(ISERROR(MATCH($J34,SorP!$B$1:$B$6230,0)),"",INDIRECT("'SorP'!$A$"&amp;MATCH($J34,SorP!$B$1:$B$6230,0))))</f>
        <v/>
      </c>
      <c r="U34" s="241"/>
      <c r="V34" s="275">
        <f>IF(C34="",NA(),MATCH($B34&amp;$C34,'Smelter Look-up'!$J:$J,0))</f>
        <v>92</v>
      </c>
      <c r="W34" s="276"/>
      <c r="X34" s="276">
        <f t="shared" si="4"/>
        <v>0</v>
      </c>
      <c r="Y34" s="276"/>
      <c r="Z34" s="276"/>
      <c r="AB34" s="278" t="str">
        <f t="shared" si="5"/>
        <v>GoldHeimerle + Meule GmbH</v>
      </c>
    </row>
    <row r="35" spans="1:28" s="277" customFormat="1" ht="81">
      <c r="A35" s="216" t="s">
        <v>695</v>
      </c>
      <c r="B35" s="217" t="s">
        <v>1153</v>
      </c>
      <c r="C35" s="221" t="s">
        <v>2647</v>
      </c>
      <c r="D35" s="283" t="s">
        <v>2647</v>
      </c>
      <c r="E35" s="217" t="s">
        <v>1123</v>
      </c>
      <c r="F35" s="217" t="s">
        <v>695</v>
      </c>
      <c r="G35" s="217" t="s">
        <v>15520</v>
      </c>
      <c r="H35" s="218"/>
      <c r="I35" s="219"/>
      <c r="J35" s="219"/>
      <c r="K35" s="273"/>
      <c r="L35" s="273"/>
      <c r="M35" s="273" t="s">
        <v>15668</v>
      </c>
      <c r="N35" s="273" t="s">
        <v>15669</v>
      </c>
      <c r="O35" s="273" t="s">
        <v>15670</v>
      </c>
      <c r="P35" s="220" t="s">
        <v>499</v>
      </c>
      <c r="Q35" s="274"/>
      <c r="R35" s="217" t="str">
        <f ca="1">IF(ISERROR($V35),"",OFFSET('Smelter Look-up'!$C$4,$V35-4,0)&amp;"")</f>
        <v>Heraeus Metals Hong Kong Ltd.</v>
      </c>
      <c r="S35" s="225" t="str">
        <f t="shared" ca="1" si="3"/>
        <v>CN</v>
      </c>
      <c r="T35" s="225" t="str">
        <f ca="1">IF(B35="","",IF(ISERROR(MATCH($J35,SorP!$B$1:$B$6230,0)),"",INDIRECT("'SorP'!$A$"&amp;MATCH($J35,SorP!$B$1:$B$6230,0))))</f>
        <v/>
      </c>
      <c r="U35" s="241"/>
      <c r="V35" s="275">
        <f>IF(C35="",NA(),MATCH($B35&amp;$C35,'Smelter Look-up'!$J:$J,0))</f>
        <v>97</v>
      </c>
      <c r="W35" s="276"/>
      <c r="X35" s="276">
        <f t="shared" si="4"/>
        <v>0</v>
      </c>
      <c r="Y35" s="276"/>
      <c r="Z35" s="276"/>
      <c r="AB35" s="278" t="str">
        <f t="shared" si="5"/>
        <v>GoldHeraeus Metals Hong Kong Ltd.</v>
      </c>
    </row>
    <row r="36" spans="1:28" s="277" customFormat="1" ht="81">
      <c r="A36" s="216" t="s">
        <v>696</v>
      </c>
      <c r="B36" s="217" t="s">
        <v>1153</v>
      </c>
      <c r="C36" s="221" t="s">
        <v>1250</v>
      </c>
      <c r="D36" s="283" t="s">
        <v>1250</v>
      </c>
      <c r="E36" s="217" t="s">
        <v>1124</v>
      </c>
      <c r="F36" s="217" t="s">
        <v>696</v>
      </c>
      <c r="G36" s="217" t="s">
        <v>15520</v>
      </c>
      <c r="H36" s="218"/>
      <c r="I36" s="219"/>
      <c r="J36" s="219"/>
      <c r="K36" s="273"/>
      <c r="L36" s="273"/>
      <c r="M36" s="273"/>
      <c r="N36" s="273" t="s">
        <v>15517</v>
      </c>
      <c r="O36" s="273" t="s">
        <v>15671</v>
      </c>
      <c r="P36" s="220"/>
      <c r="Q36" s="274"/>
      <c r="R36" s="217" t="str">
        <f ca="1">IF(ISERROR($V36),"",OFFSET('Smelter Look-up'!$C$4,$V36-4,0)&amp;"")</f>
        <v>Heraeus Precious Metals GmbH &amp; Co. KG</v>
      </c>
      <c r="S36" s="225" t="str">
        <f t="shared" ca="1" si="3"/>
        <v>DE</v>
      </c>
      <c r="T36" s="225" t="str">
        <f ca="1">IF(B36="","",IF(ISERROR(MATCH($J36,SorP!$B$1:$B$6230,0)),"",INDIRECT("'SorP'!$A$"&amp;MATCH($J36,SorP!$B$1:$B$6230,0))))</f>
        <v/>
      </c>
      <c r="U36" s="241"/>
      <c r="V36" s="275">
        <f>IF(C36="",NA(),MATCH($B36&amp;$C36,'Smelter Look-up'!$J:$J,0))</f>
        <v>98</v>
      </c>
      <c r="W36" s="276"/>
      <c r="X36" s="276">
        <f t="shared" si="4"/>
        <v>0</v>
      </c>
      <c r="Y36" s="276"/>
      <c r="Z36" s="276"/>
      <c r="AB36" s="278" t="str">
        <f t="shared" si="5"/>
        <v>GoldHeraeus Precious Metals GmbH &amp; Co. KG</v>
      </c>
    </row>
    <row r="37" spans="1:28" s="277" customFormat="1" ht="67.5">
      <c r="A37" s="216" t="s">
        <v>697</v>
      </c>
      <c r="B37" s="217" t="s">
        <v>1153</v>
      </c>
      <c r="C37" s="221" t="s">
        <v>2324</v>
      </c>
      <c r="D37" s="283" t="s">
        <v>2324</v>
      </c>
      <c r="E37" s="217" t="s">
        <v>1123</v>
      </c>
      <c r="F37" s="217" t="s">
        <v>697</v>
      </c>
      <c r="G37" s="217" t="s">
        <v>15520</v>
      </c>
      <c r="H37" s="218"/>
      <c r="I37" s="219"/>
      <c r="J37" s="219"/>
      <c r="K37" s="273"/>
      <c r="L37" s="273"/>
      <c r="M37" s="273"/>
      <c r="N37" s="273"/>
      <c r="O37" s="273"/>
      <c r="P37" s="220"/>
      <c r="Q37" s="274"/>
      <c r="R37" s="217" t="str">
        <f ca="1">IF(ISERROR($V37),"",OFFSET('Smelter Look-up'!$C$4,$V37-4,0)&amp;"")</f>
        <v>Hunan Chenzhou Mining Co., Ltd.</v>
      </c>
      <c r="S37" s="225" t="str">
        <f t="shared" ca="1" si="3"/>
        <v>CN</v>
      </c>
      <c r="T37" s="225" t="str">
        <f ca="1">IF(B37="","",IF(ISERROR(MATCH($J37,SorP!$B$1:$B$6230,0)),"",INDIRECT("'SorP'!$A$"&amp;MATCH($J37,SorP!$B$1:$B$6230,0))))</f>
        <v/>
      </c>
      <c r="U37" s="241"/>
      <c r="V37" s="275">
        <f>IF(C37="",NA(),MATCH($B37&amp;$C37,'Smelter Look-up'!$J:$J,0))</f>
        <v>99</v>
      </c>
      <c r="W37" s="276"/>
      <c r="X37" s="276">
        <f t="shared" si="4"/>
        <v>0</v>
      </c>
      <c r="Y37" s="276"/>
      <c r="Z37" s="276"/>
      <c r="AB37" s="278" t="str">
        <f t="shared" si="5"/>
        <v>GoldHunan Chenzhou Mining Co., Ltd.</v>
      </c>
    </row>
    <row r="38" spans="1:28" s="277" customFormat="1" ht="108">
      <c r="A38" s="216" t="s">
        <v>13513</v>
      </c>
      <c r="B38" s="217" t="s">
        <v>1153</v>
      </c>
      <c r="C38" s="221" t="s">
        <v>13512</v>
      </c>
      <c r="D38" s="283" t="s">
        <v>13512</v>
      </c>
      <c r="E38" s="217" t="s">
        <v>1123</v>
      </c>
      <c r="F38" s="217" t="s">
        <v>13513</v>
      </c>
      <c r="G38" s="217" t="s">
        <v>14250</v>
      </c>
      <c r="H38" s="218"/>
      <c r="I38" s="219"/>
      <c r="J38" s="219"/>
      <c r="K38" s="273"/>
      <c r="L38" s="273"/>
      <c r="M38" s="273"/>
      <c r="N38" s="273"/>
      <c r="O38" s="273"/>
      <c r="P38" s="220"/>
      <c r="Q38" s="274"/>
      <c r="R38" s="217" t="str">
        <f ca="1">IF(ISERROR($V38),"",OFFSET('Smelter Look-up'!$C$4,$V38-4,0)&amp;"")</f>
        <v>Hunan Guiyang yinxing Nonferrous Smelting Co., Ltd.</v>
      </c>
      <c r="S38" s="225" t="str">
        <f t="shared" ref="S38:S68" ca="1" si="6">IF(B38="","",IF(ISERROR(MATCH($E38,CL,0)),"Unknown",INDIRECT("'C'!$A$"&amp;MATCH($E38,CL,0)+1)))</f>
        <v>CN</v>
      </c>
      <c r="T38" s="225" t="str">
        <f ca="1">IF(B38="","",IF(ISERROR(MATCH($J38,SorP!$B$1:$B$6230,0)),"",INDIRECT("'SorP'!$A$"&amp;MATCH($J38,SorP!$B$1:$B$6230,0))))</f>
        <v/>
      </c>
      <c r="U38" s="241"/>
      <c r="V38" s="275">
        <f>IF(C38="",NA(),MATCH($B38&amp;$C38,'Smelter Look-up'!$J:$J,0))</f>
        <v>102</v>
      </c>
      <c r="W38" s="276"/>
      <c r="X38" s="276">
        <f t="shared" ref="X38:X68" si="7">IF(AND(C38="Smelter not listed",OR(LEN(D38)=0,LEN(E38)=0)),1,0)</f>
        <v>0</v>
      </c>
      <c r="Y38" s="276"/>
      <c r="Z38" s="276"/>
      <c r="AB38" s="278" t="str">
        <f t="shared" ref="AB38:AB68" si="8">B38&amp;C38</f>
        <v>GoldHunan Guiyang yinxing Nonferrous Smelting Co., Ltd.</v>
      </c>
    </row>
    <row r="39" spans="1:28" s="277" customFormat="1" ht="54">
      <c r="A39" s="216" t="s">
        <v>698</v>
      </c>
      <c r="B39" s="217" t="s">
        <v>1153</v>
      </c>
      <c r="C39" s="221" t="s">
        <v>2648</v>
      </c>
      <c r="D39" s="283" t="s">
        <v>2648</v>
      </c>
      <c r="E39" s="217" t="s">
        <v>1134</v>
      </c>
      <c r="F39" s="217" t="s">
        <v>698</v>
      </c>
      <c r="G39" s="217" t="s">
        <v>15520</v>
      </c>
      <c r="H39" s="218"/>
      <c r="I39" s="219"/>
      <c r="J39" s="219"/>
      <c r="K39" s="273"/>
      <c r="L39" s="273"/>
      <c r="M39" s="273"/>
      <c r="N39" s="273"/>
      <c r="O39" s="273"/>
      <c r="P39" s="220"/>
      <c r="Q39" s="274"/>
      <c r="R39" s="217" t="str">
        <f ca="1">IF(ISERROR($V39),"",OFFSET('Smelter Look-up'!$C$4,$V39-4,0)&amp;"")</f>
        <v>HwaSeong CJ CO., LTD.</v>
      </c>
      <c r="S39" s="225" t="str">
        <f t="shared" ca="1" si="6"/>
        <v>KR</v>
      </c>
      <c r="T39" s="225" t="str">
        <f ca="1">IF(B39="","",IF(ISERROR(MATCH($J39,SorP!$B$1:$B$6230,0)),"",INDIRECT("'SorP'!$A$"&amp;MATCH($J39,SorP!$B$1:$B$6230,0))))</f>
        <v/>
      </c>
      <c r="U39" s="241"/>
      <c r="V39" s="275">
        <f>IF(C39="",NA(),MATCH($B39&amp;$C39,'Smelter Look-up'!$J:$J,0))</f>
        <v>104</v>
      </c>
      <c r="W39" s="276"/>
      <c r="X39" s="276">
        <f t="shared" si="7"/>
        <v>0</v>
      </c>
      <c r="Y39" s="276"/>
      <c r="Z39" s="276"/>
      <c r="AB39" s="278" t="str">
        <f t="shared" si="8"/>
        <v>GoldHwaSeong CJ CO., LTD.</v>
      </c>
    </row>
    <row r="40" spans="1:28" s="277" customFormat="1" ht="121.5">
      <c r="A40" s="216" t="s">
        <v>699</v>
      </c>
      <c r="B40" s="217" t="s">
        <v>1153</v>
      </c>
      <c r="C40" s="221" t="s">
        <v>2424</v>
      </c>
      <c r="D40" s="283" t="s">
        <v>2424</v>
      </c>
      <c r="E40" s="217" t="s">
        <v>1123</v>
      </c>
      <c r="F40" s="217" t="s">
        <v>699</v>
      </c>
      <c r="G40" s="217" t="s">
        <v>15520</v>
      </c>
      <c r="H40" s="218"/>
      <c r="I40" s="219"/>
      <c r="J40" s="219"/>
      <c r="K40" s="273"/>
      <c r="L40" s="273"/>
      <c r="M40" s="273" t="s">
        <v>15576</v>
      </c>
      <c r="N40" s="273" t="s">
        <v>15517</v>
      </c>
      <c r="O40" s="273" t="s">
        <v>15542</v>
      </c>
      <c r="P40" s="220"/>
      <c r="Q40" s="274"/>
      <c r="R40" s="217" t="str">
        <f ca="1">IF(ISERROR($V40),"",OFFSET('Smelter Look-up'!$C$4,$V40-4,0)&amp;"")</f>
        <v>Inner Mongolia Qiankun Gold and Silver Refinery Share Co., Ltd.</v>
      </c>
      <c r="S40" s="225" t="str">
        <f t="shared" ca="1" si="6"/>
        <v>CN</v>
      </c>
      <c r="T40" s="225" t="str">
        <f ca="1">IF(B40="","",IF(ISERROR(MATCH($J40,SorP!$B$1:$B$6230,0)),"",INDIRECT("'SorP'!$A$"&amp;MATCH($J40,SorP!$B$1:$B$6230,0))))</f>
        <v/>
      </c>
      <c r="U40" s="241"/>
      <c r="V40" s="275">
        <f>IF(C40="",NA(),MATCH($B40&amp;$C40,'Smelter Look-up'!$J:$J,0))</f>
        <v>105</v>
      </c>
      <c r="W40" s="276"/>
      <c r="X40" s="276">
        <f t="shared" si="7"/>
        <v>0</v>
      </c>
      <c r="Y40" s="276"/>
      <c r="Z40" s="276"/>
      <c r="AB40" s="278" t="str">
        <f t="shared" si="8"/>
        <v>GoldInner Mongolia Qiankun Gold and Silver Refinery Share Co., Ltd.</v>
      </c>
    </row>
    <row r="41" spans="1:28" s="277" customFormat="1" ht="67.5">
      <c r="A41" s="216" t="s">
        <v>700</v>
      </c>
      <c r="B41" s="217" t="s">
        <v>1153</v>
      </c>
      <c r="C41" s="221" t="s">
        <v>1251</v>
      </c>
      <c r="D41" s="283" t="s">
        <v>1251</v>
      </c>
      <c r="E41" s="217" t="s">
        <v>1131</v>
      </c>
      <c r="F41" s="217" t="s">
        <v>700</v>
      </c>
      <c r="G41" s="217" t="s">
        <v>15520</v>
      </c>
      <c r="H41" s="218"/>
      <c r="I41" s="219"/>
      <c r="J41" s="219"/>
      <c r="K41" s="273"/>
      <c r="L41" s="273"/>
      <c r="M41" s="273" t="s">
        <v>15679</v>
      </c>
      <c r="N41" s="273" t="s">
        <v>15524</v>
      </c>
      <c r="O41" s="273" t="s">
        <v>15671</v>
      </c>
      <c r="P41" s="220" t="s">
        <v>498</v>
      </c>
      <c r="Q41" s="274"/>
      <c r="R41" s="217" t="str">
        <f ca="1">IF(ISERROR($V41),"",OFFSET('Smelter Look-up'!$C$4,$V41-4,0)&amp;"")</f>
        <v>Ishifuku Metal Industry Co., Ltd.</v>
      </c>
      <c r="S41" s="225" t="str">
        <f t="shared" ca="1" si="6"/>
        <v>JP</v>
      </c>
      <c r="T41" s="225" t="str">
        <f ca="1">IF(B41="","",IF(ISERROR(MATCH($J41,SorP!$B$1:$B$6230,0)),"",INDIRECT("'SorP'!$A$"&amp;MATCH($J41,SorP!$B$1:$B$6230,0))))</f>
        <v/>
      </c>
      <c r="U41" s="241"/>
      <c r="V41" s="275">
        <f>IF(C41="",NA(),MATCH($B41&amp;$C41,'Smelter Look-up'!$J:$J,0))</f>
        <v>107</v>
      </c>
      <c r="W41" s="276"/>
      <c r="X41" s="276">
        <f t="shared" si="7"/>
        <v>0</v>
      </c>
      <c r="Y41" s="276"/>
      <c r="Z41" s="276"/>
      <c r="AB41" s="278" t="str">
        <f t="shared" si="8"/>
        <v>GoldIshifuku Metal Industry Co., Ltd.</v>
      </c>
    </row>
    <row r="42" spans="1:28" s="277" customFormat="1" ht="54">
      <c r="A42" s="216" t="s">
        <v>701</v>
      </c>
      <c r="B42" s="217" t="s">
        <v>1153</v>
      </c>
      <c r="C42" s="221" t="s">
        <v>1258</v>
      </c>
      <c r="D42" s="283" t="s">
        <v>1258</v>
      </c>
      <c r="E42" s="217" t="s">
        <v>912</v>
      </c>
      <c r="F42" s="217" t="s">
        <v>701</v>
      </c>
      <c r="G42" s="217" t="s">
        <v>15520</v>
      </c>
      <c r="H42" s="218"/>
      <c r="I42" s="219"/>
      <c r="J42" s="219"/>
      <c r="K42" s="273"/>
      <c r="L42" s="273"/>
      <c r="M42" s="273" t="s">
        <v>15680</v>
      </c>
      <c r="N42" s="273" t="s">
        <v>15517</v>
      </c>
      <c r="O42" s="273" t="s">
        <v>15560</v>
      </c>
      <c r="P42" s="220"/>
      <c r="Q42" s="274" t="s">
        <v>15544</v>
      </c>
      <c r="R42" s="217" t="str">
        <f ca="1">IF(ISERROR($V42),"",OFFSET('Smelter Look-up'!$C$4,$V42-4,0)&amp;"")</f>
        <v>Istanbul Gold Refinery</v>
      </c>
      <c r="S42" s="225" t="str">
        <f t="shared" ca="1" si="6"/>
        <v>TR</v>
      </c>
      <c r="T42" s="225" t="str">
        <f ca="1">IF(B42="","",IF(ISERROR(MATCH($J42,SorP!$B$1:$B$6230,0)),"",INDIRECT("'SorP'!$A$"&amp;MATCH($J42,SorP!$B$1:$B$6230,0))))</f>
        <v/>
      </c>
      <c r="U42" s="241"/>
      <c r="V42" s="275">
        <f>IF(C42="",NA(),MATCH($B42&amp;$C42,'Smelter Look-up'!$J:$J,0))</f>
        <v>108</v>
      </c>
      <c r="W42" s="276"/>
      <c r="X42" s="276">
        <f t="shared" si="7"/>
        <v>0</v>
      </c>
      <c r="Y42" s="276"/>
      <c r="Z42" s="276"/>
      <c r="AB42" s="278" t="str">
        <f t="shared" si="8"/>
        <v>GoldIstanbul Gold Refinery</v>
      </c>
    </row>
    <row r="43" spans="1:28" s="277" customFormat="1" ht="27">
      <c r="A43" s="216" t="s">
        <v>702</v>
      </c>
      <c r="B43" s="217" t="s">
        <v>1153</v>
      </c>
      <c r="C43" s="221" t="s">
        <v>931</v>
      </c>
      <c r="D43" s="283" t="s">
        <v>931</v>
      </c>
      <c r="E43" s="217" t="s">
        <v>1131</v>
      </c>
      <c r="F43" s="217" t="s">
        <v>702</v>
      </c>
      <c r="G43" s="217" t="s">
        <v>15520</v>
      </c>
      <c r="H43" s="218"/>
      <c r="I43" s="219"/>
      <c r="J43" s="219"/>
      <c r="K43" s="273"/>
      <c r="L43" s="273"/>
      <c r="M43" s="273" t="s">
        <v>15682</v>
      </c>
      <c r="N43" s="273" t="s">
        <v>15517</v>
      </c>
      <c r="O43" s="273" t="s">
        <v>15542</v>
      </c>
      <c r="P43" s="220"/>
      <c r="Q43" s="274"/>
      <c r="R43" s="217" t="str">
        <f ca="1">IF(ISERROR($V43),"",OFFSET('Smelter Look-up'!$C$4,$V43-4,0)&amp;"")</f>
        <v>Japan Mint</v>
      </c>
      <c r="S43" s="225" t="str">
        <f t="shared" ca="1" si="6"/>
        <v>JP</v>
      </c>
      <c r="T43" s="225" t="str">
        <f ca="1">IF(B43="","",IF(ISERROR(MATCH($J43,SorP!$B$1:$B$6230,0)),"",INDIRECT("'SorP'!$A$"&amp;MATCH($J43,SorP!$B$1:$B$6230,0))))</f>
        <v/>
      </c>
      <c r="U43" s="241"/>
      <c r="V43" s="275">
        <f>IF(C43="",NA(),MATCH($B43&amp;$C43,'Smelter Look-up'!$J:$J,0))</f>
        <v>111</v>
      </c>
      <c r="W43" s="276"/>
      <c r="X43" s="276">
        <f t="shared" si="7"/>
        <v>0</v>
      </c>
      <c r="Y43" s="276"/>
      <c r="Z43" s="276"/>
      <c r="AB43" s="278" t="str">
        <f t="shared" si="8"/>
        <v>GoldJapan Mint</v>
      </c>
    </row>
    <row r="44" spans="1:28" s="277" customFormat="1" ht="54">
      <c r="A44" s="216" t="s">
        <v>703</v>
      </c>
      <c r="B44" s="217" t="s">
        <v>1153</v>
      </c>
      <c r="C44" s="221" t="s">
        <v>2425</v>
      </c>
      <c r="D44" s="283" t="s">
        <v>2425</v>
      </c>
      <c r="E44" s="217" t="s">
        <v>1123</v>
      </c>
      <c r="F44" s="217" t="s">
        <v>703</v>
      </c>
      <c r="G44" s="217" t="s">
        <v>15520</v>
      </c>
      <c r="H44" s="218"/>
      <c r="I44" s="219"/>
      <c r="J44" s="219"/>
      <c r="K44" s="273"/>
      <c r="L44" s="273"/>
      <c r="M44" s="273" t="s">
        <v>15688</v>
      </c>
      <c r="N44" s="273" t="s">
        <v>15517</v>
      </c>
      <c r="O44" s="273" t="s">
        <v>15542</v>
      </c>
      <c r="P44" s="220"/>
      <c r="Q44" s="274"/>
      <c r="R44" s="217" t="str">
        <f ca="1">IF(ISERROR($V44),"",OFFSET('Smelter Look-up'!$C$4,$V44-4,0)&amp;"")</f>
        <v>Jiangxi Copper Co., Ltd.</v>
      </c>
      <c r="S44" s="225" t="str">
        <f t="shared" ca="1" si="6"/>
        <v>CN</v>
      </c>
      <c r="T44" s="225" t="str">
        <f ca="1">IF(B44="","",IF(ISERROR(MATCH($J44,SorP!$B$1:$B$6230,0)),"",INDIRECT("'SorP'!$A$"&amp;MATCH($J44,SorP!$B$1:$B$6230,0))))</f>
        <v/>
      </c>
      <c r="U44" s="241"/>
      <c r="V44" s="275">
        <f>IF(C44="",NA(),MATCH($B44&amp;$C44,'Smelter Look-up'!$J:$J,0))</f>
        <v>113</v>
      </c>
      <c r="W44" s="276"/>
      <c r="X44" s="276">
        <f t="shared" si="7"/>
        <v>0</v>
      </c>
      <c r="Y44" s="276"/>
      <c r="Z44" s="276"/>
      <c r="AB44" s="278" t="str">
        <f t="shared" si="8"/>
        <v>GoldJiangxi Copper Co., Ltd.</v>
      </c>
    </row>
    <row r="45" spans="1:28" s="277" customFormat="1" ht="54">
      <c r="A45" s="216" t="s">
        <v>704</v>
      </c>
      <c r="B45" s="217" t="s">
        <v>1153</v>
      </c>
      <c r="C45" s="221" t="s">
        <v>2309</v>
      </c>
      <c r="D45" s="283" t="s">
        <v>2309</v>
      </c>
      <c r="E45" s="217" t="s">
        <v>2576</v>
      </c>
      <c r="F45" s="217" t="s">
        <v>704</v>
      </c>
      <c r="G45" s="217" t="s">
        <v>15520</v>
      </c>
      <c r="H45" s="218"/>
      <c r="I45" s="219"/>
      <c r="J45" s="219"/>
      <c r="K45" s="273"/>
      <c r="L45" s="273"/>
      <c r="M45" s="273" t="s">
        <v>15551</v>
      </c>
      <c r="N45" s="273" t="s">
        <v>15524</v>
      </c>
      <c r="O45" s="273" t="s">
        <v>15553</v>
      </c>
      <c r="P45" s="220"/>
      <c r="Q45" s="274"/>
      <c r="R45" s="217" t="str">
        <f ca="1">IF(ISERROR($V45),"",OFFSET('Smelter Look-up'!$C$4,$V45-4,0)&amp;"")</f>
        <v>Asahi Refining USA Inc.</v>
      </c>
      <c r="S45" s="225" t="str">
        <f t="shared" ca="1" si="6"/>
        <v>US</v>
      </c>
      <c r="T45" s="225" t="str">
        <f ca="1">IF(B45="","",IF(ISERROR(MATCH($J45,SorP!$B$1:$B$6230,0)),"",INDIRECT("'SorP'!$A$"&amp;MATCH($J45,SorP!$B$1:$B$6230,0))))</f>
        <v/>
      </c>
      <c r="U45" s="241"/>
      <c r="V45" s="275">
        <f>IF(C45="",NA(),MATCH($B45&amp;$C45,'Smelter Look-up'!$J:$J,0))</f>
        <v>26</v>
      </c>
      <c r="W45" s="276"/>
      <c r="X45" s="276">
        <f t="shared" si="7"/>
        <v>0</v>
      </c>
      <c r="Y45" s="276"/>
      <c r="Z45" s="276"/>
      <c r="AB45" s="278" t="str">
        <f t="shared" si="8"/>
        <v>GoldAsahi Refining USA Inc.</v>
      </c>
    </row>
    <row r="46" spans="1:28" s="277" customFormat="1" ht="67.5">
      <c r="A46" s="216" t="s">
        <v>705</v>
      </c>
      <c r="B46" s="217" t="s">
        <v>1153</v>
      </c>
      <c r="C46" s="221" t="s">
        <v>2411</v>
      </c>
      <c r="D46" s="283" t="s">
        <v>2411</v>
      </c>
      <c r="E46" s="217" t="s">
        <v>1120</v>
      </c>
      <c r="F46" s="217" t="s">
        <v>705</v>
      </c>
      <c r="G46" s="217" t="s">
        <v>15520</v>
      </c>
      <c r="H46" s="218"/>
      <c r="I46" s="219"/>
      <c r="J46" s="219"/>
      <c r="K46" s="273"/>
      <c r="L46" s="273"/>
      <c r="M46" s="273" t="s">
        <v>15551</v>
      </c>
      <c r="N46" s="273" t="s">
        <v>15524</v>
      </c>
      <c r="O46" s="273" t="s">
        <v>15552</v>
      </c>
      <c r="P46" s="220"/>
      <c r="Q46" s="274"/>
      <c r="R46" s="217" t="str">
        <f ca="1">IF(ISERROR($V46),"",OFFSET('Smelter Look-up'!$C$4,$V46-4,0)&amp;"")</f>
        <v>Asahi Refining Canada Ltd.</v>
      </c>
      <c r="S46" s="225" t="str">
        <f t="shared" ca="1" si="6"/>
        <v>CA</v>
      </c>
      <c r="T46" s="225" t="str">
        <f ca="1">IF(B46="","",IF(ISERROR(MATCH($J46,SorP!$B$1:$B$6230,0)),"",INDIRECT("'SorP'!$A$"&amp;MATCH($J46,SorP!$B$1:$B$6230,0))))</f>
        <v/>
      </c>
      <c r="U46" s="241"/>
      <c r="V46" s="275">
        <f>IF(C46="",NA(),MATCH($B46&amp;$C46,'Smelter Look-up'!$J:$J,0))</f>
        <v>25</v>
      </c>
      <c r="W46" s="276"/>
      <c r="X46" s="276">
        <f t="shared" si="7"/>
        <v>0</v>
      </c>
      <c r="Y46" s="276"/>
      <c r="Z46" s="276"/>
      <c r="AB46" s="278" t="str">
        <f t="shared" si="8"/>
        <v>GoldAsahi Refining Canada Ltd.</v>
      </c>
    </row>
    <row r="47" spans="1:28" s="277" customFormat="1" ht="108">
      <c r="A47" s="216" t="s">
        <v>706</v>
      </c>
      <c r="B47" s="217" t="s">
        <v>1153</v>
      </c>
      <c r="C47" s="221" t="s">
        <v>932</v>
      </c>
      <c r="D47" s="283" t="s">
        <v>932</v>
      </c>
      <c r="E47" s="217" t="s">
        <v>906</v>
      </c>
      <c r="F47" s="217" t="s">
        <v>706</v>
      </c>
      <c r="G47" s="217" t="s">
        <v>15520</v>
      </c>
      <c r="H47" s="218"/>
      <c r="I47" s="219"/>
      <c r="J47" s="219"/>
      <c r="K47" s="273"/>
      <c r="L47" s="273"/>
      <c r="M47" s="273"/>
      <c r="N47" s="273"/>
      <c r="O47" s="273"/>
      <c r="P47" s="220"/>
      <c r="Q47" s="274"/>
      <c r="R47" s="217" t="str">
        <f ca="1">IF(ISERROR($V47),"",OFFSET('Smelter Look-up'!$C$4,$V47-4,0)&amp;"")</f>
        <v>JSC Ekaterinburg Non-Ferrous Metal Processing Plant</v>
      </c>
      <c r="S47" s="225" t="str">
        <f t="shared" ca="1" si="6"/>
        <v>RU</v>
      </c>
      <c r="T47" s="225" t="str">
        <f ca="1">IF(B47="","",IF(ISERROR(MATCH($J47,SorP!$B$1:$B$6230,0)),"",INDIRECT("'SorP'!$A$"&amp;MATCH($J47,SorP!$B$1:$B$6230,0))))</f>
        <v/>
      </c>
      <c r="U47" s="241"/>
      <c r="V47" s="275">
        <f>IF(C47="",NA(),MATCH($B47&amp;$C47,'Smelter Look-up'!$J:$J,0))</f>
        <v>118</v>
      </c>
      <c r="W47" s="276"/>
      <c r="X47" s="276">
        <f t="shared" si="7"/>
        <v>0</v>
      </c>
      <c r="Y47" s="276"/>
      <c r="Z47" s="276"/>
      <c r="AB47" s="278" t="str">
        <f t="shared" si="8"/>
        <v>GoldJSC Ekaterinburg Non-Ferrous Metal Processing Plant</v>
      </c>
    </row>
    <row r="48" spans="1:28" s="277" customFormat="1" ht="40.5">
      <c r="A48" s="216" t="s">
        <v>707</v>
      </c>
      <c r="B48" s="217" t="s">
        <v>1153</v>
      </c>
      <c r="C48" s="221" t="s">
        <v>1430</v>
      </c>
      <c r="D48" s="283" t="s">
        <v>1430</v>
      </c>
      <c r="E48" s="217" t="s">
        <v>906</v>
      </c>
      <c r="F48" s="217" t="s">
        <v>707</v>
      </c>
      <c r="G48" s="217" t="s">
        <v>15520</v>
      </c>
      <c r="H48" s="218"/>
      <c r="I48" s="219"/>
      <c r="J48" s="219"/>
      <c r="K48" s="273"/>
      <c r="L48" s="273"/>
      <c r="M48" s="273" t="s">
        <v>15525</v>
      </c>
      <c r="N48" s="273" t="s">
        <v>15517</v>
      </c>
      <c r="O48" s="273" t="s">
        <v>15700</v>
      </c>
      <c r="P48" s="220"/>
      <c r="Q48" s="274"/>
      <c r="R48" s="217" t="str">
        <f ca="1">IF(ISERROR($V48),"",OFFSET('Smelter Look-up'!$C$4,$V48-4,0)&amp;"")</f>
        <v>JSC Uralelectromed</v>
      </c>
      <c r="S48" s="225" t="str">
        <f t="shared" ca="1" si="6"/>
        <v>RU</v>
      </c>
      <c r="T48" s="225" t="str">
        <f ca="1">IF(B48="","",IF(ISERROR(MATCH($J48,SorP!$B$1:$B$6230,0)),"",INDIRECT("'SorP'!$A$"&amp;MATCH($J48,SorP!$B$1:$B$6230,0))))</f>
        <v/>
      </c>
      <c r="U48" s="241"/>
      <c r="V48" s="275">
        <f>IF(C48="",NA(),MATCH($B48&amp;$C48,'Smelter Look-up'!$J:$J,0))</f>
        <v>119</v>
      </c>
      <c r="W48" s="276"/>
      <c r="X48" s="276">
        <f t="shared" si="7"/>
        <v>0</v>
      </c>
      <c r="Y48" s="276"/>
      <c r="Z48" s="276"/>
      <c r="AB48" s="278" t="str">
        <f t="shared" si="8"/>
        <v>GoldJSC Uralelectromed</v>
      </c>
    </row>
    <row r="49" spans="1:28" s="277" customFormat="1" ht="67.5">
      <c r="A49" s="216" t="s">
        <v>708</v>
      </c>
      <c r="B49" s="217" t="s">
        <v>1153</v>
      </c>
      <c r="C49" s="221" t="s">
        <v>57</v>
      </c>
      <c r="D49" s="283" t="s">
        <v>57</v>
      </c>
      <c r="E49" s="217" t="s">
        <v>1131</v>
      </c>
      <c r="F49" s="217" t="s">
        <v>708</v>
      </c>
      <c r="G49" s="217" t="s">
        <v>15520</v>
      </c>
      <c r="H49" s="218"/>
      <c r="I49" s="219"/>
      <c r="J49" s="219"/>
      <c r="K49" s="273"/>
      <c r="L49" s="273"/>
      <c r="M49" s="273" t="s">
        <v>15549</v>
      </c>
      <c r="N49" s="273" t="s">
        <v>15701</v>
      </c>
      <c r="O49" s="273" t="s">
        <v>15702</v>
      </c>
      <c r="P49" s="220" t="s">
        <v>499</v>
      </c>
      <c r="Q49" s="274"/>
      <c r="R49" s="217" t="str">
        <f ca="1">IF(ISERROR($V49),"",OFFSET('Smelter Look-up'!$C$4,$V49-4,0)&amp;"")</f>
        <v>JX Nippon Mining &amp; Metals Co., Ltd.</v>
      </c>
      <c r="S49" s="225" t="str">
        <f t="shared" ca="1" si="6"/>
        <v>JP</v>
      </c>
      <c r="T49" s="225" t="str">
        <f ca="1">IF(B49="","",IF(ISERROR(MATCH($J49,SorP!$B$1:$B$6230,0)),"",INDIRECT("'SorP'!$A$"&amp;MATCH($J49,SorP!$B$1:$B$6230,0))))</f>
        <v/>
      </c>
      <c r="U49" s="241"/>
      <c r="V49" s="275">
        <f>IF(C49="",NA(),MATCH($B49&amp;$C49,'Smelter Look-up'!$J:$J,0))</f>
        <v>120</v>
      </c>
      <c r="W49" s="276"/>
      <c r="X49" s="276">
        <f t="shared" si="7"/>
        <v>0</v>
      </c>
      <c r="Y49" s="276"/>
      <c r="Z49" s="276"/>
      <c r="AB49" s="278" t="str">
        <f t="shared" si="8"/>
        <v>GoldJX Nippon Mining &amp; Metals Co., Ltd.</v>
      </c>
    </row>
    <row r="50" spans="1:28" s="277" customFormat="1" ht="54">
      <c r="A50" s="216" t="s">
        <v>2304</v>
      </c>
      <c r="B50" s="217" t="s">
        <v>1153</v>
      </c>
      <c r="C50" s="221" t="s">
        <v>2303</v>
      </c>
      <c r="D50" s="283" t="s">
        <v>2303</v>
      </c>
      <c r="E50" s="217" t="s">
        <v>1132</v>
      </c>
      <c r="F50" s="217" t="s">
        <v>2304</v>
      </c>
      <c r="G50" s="217" t="s">
        <v>15520</v>
      </c>
      <c r="H50" s="218"/>
      <c r="I50" s="219"/>
      <c r="J50" s="219"/>
      <c r="K50" s="273"/>
      <c r="L50" s="273"/>
      <c r="M50" s="273"/>
      <c r="N50" s="273"/>
      <c r="O50" s="273"/>
      <c r="P50" s="220"/>
      <c r="Q50" s="274"/>
      <c r="R50" s="217" t="str">
        <f ca="1">IF(ISERROR($V50),"",OFFSET('Smelter Look-up'!$C$4,$V50-4,0)&amp;"")</f>
        <v>Kazakhmys Smelting LLC</v>
      </c>
      <c r="S50" s="225" t="str">
        <f t="shared" ca="1" si="6"/>
        <v>KZ</v>
      </c>
      <c r="T50" s="225" t="str">
        <f ca="1">IF(B50="","",IF(ISERROR(MATCH($J50,SorP!$B$1:$B$6230,0)),"",INDIRECT("'SorP'!$A$"&amp;MATCH($J50,SorP!$B$1:$B$6230,0))))</f>
        <v/>
      </c>
      <c r="U50" s="241"/>
      <c r="V50" s="275">
        <f>IF(C50="",NA(),MATCH($B50&amp;$C50,'Smelter Look-up'!$J:$J,0))</f>
        <v>122</v>
      </c>
      <c r="W50" s="276"/>
      <c r="X50" s="276">
        <f t="shared" si="7"/>
        <v>0</v>
      </c>
      <c r="Y50" s="276"/>
      <c r="Z50" s="276"/>
      <c r="AB50" s="278" t="str">
        <f t="shared" si="8"/>
        <v>GoldKazakhmys Smelting LLC</v>
      </c>
    </row>
    <row r="51" spans="1:28" s="277" customFormat="1" ht="27">
      <c r="A51" s="216" t="s">
        <v>709</v>
      </c>
      <c r="B51" s="217" t="s">
        <v>1153</v>
      </c>
      <c r="C51" s="221" t="s">
        <v>1635</v>
      </c>
      <c r="D51" s="283" t="s">
        <v>1635</v>
      </c>
      <c r="E51" s="217" t="s">
        <v>1132</v>
      </c>
      <c r="F51" s="217" t="s">
        <v>709</v>
      </c>
      <c r="G51" s="217" t="s">
        <v>15520</v>
      </c>
      <c r="H51" s="218"/>
      <c r="I51" s="219"/>
      <c r="J51" s="219"/>
      <c r="K51" s="273"/>
      <c r="L51" s="273"/>
      <c r="M51" s="273" t="s">
        <v>15703</v>
      </c>
      <c r="N51" s="273" t="s">
        <v>15517</v>
      </c>
      <c r="O51" s="273" t="s">
        <v>15542</v>
      </c>
      <c r="P51" s="220"/>
      <c r="Q51" s="274"/>
      <c r="R51" s="217" t="str">
        <f ca="1">IF(ISERROR($V51),"",OFFSET('Smelter Look-up'!$C$4,$V51-4,0)&amp;"")</f>
        <v>Kazzinc</v>
      </c>
      <c r="S51" s="225" t="str">
        <f t="shared" ca="1" si="6"/>
        <v>KZ</v>
      </c>
      <c r="T51" s="225" t="str">
        <f ca="1">IF(B51="","",IF(ISERROR(MATCH($J51,SorP!$B$1:$B$6230,0)),"",INDIRECT("'SorP'!$A$"&amp;MATCH($J51,SorP!$B$1:$B$6230,0))))</f>
        <v/>
      </c>
      <c r="U51" s="241"/>
      <c r="V51" s="275">
        <f>IF(C51="",NA(),MATCH($B51&amp;$C51,'Smelter Look-up'!$J:$J,0))</f>
        <v>123</v>
      </c>
      <c r="W51" s="276"/>
      <c r="X51" s="276">
        <f t="shared" si="7"/>
        <v>0</v>
      </c>
      <c r="Y51" s="276"/>
      <c r="Z51" s="276"/>
      <c r="AB51" s="278" t="str">
        <f t="shared" si="8"/>
        <v>GoldKazzinc</v>
      </c>
    </row>
    <row r="52" spans="1:28" s="277" customFormat="1" ht="67.5">
      <c r="A52" s="216" t="s">
        <v>711</v>
      </c>
      <c r="B52" s="217" t="s">
        <v>1153</v>
      </c>
      <c r="C52" s="221" t="s">
        <v>710</v>
      </c>
      <c r="D52" s="283" t="s">
        <v>710</v>
      </c>
      <c r="E52" s="217" t="s">
        <v>2576</v>
      </c>
      <c r="F52" s="217" t="s">
        <v>711</v>
      </c>
      <c r="G52" s="217" t="s">
        <v>15520</v>
      </c>
      <c r="H52" s="218"/>
      <c r="I52" s="219"/>
      <c r="J52" s="219"/>
      <c r="K52" s="273"/>
      <c r="L52" s="273"/>
      <c r="M52" s="273" t="s">
        <v>15709</v>
      </c>
      <c r="N52" s="273" t="s">
        <v>15517</v>
      </c>
      <c r="O52" s="273" t="s">
        <v>15542</v>
      </c>
      <c r="P52" s="220"/>
      <c r="Q52" s="274"/>
      <c r="R52" s="217" t="str">
        <f ca="1">IF(ISERROR($V52),"",OFFSET('Smelter Look-up'!$C$4,$V52-4,0)&amp;"")</f>
        <v>Kennecott Utah Copper LLC</v>
      </c>
      <c r="S52" s="225" t="str">
        <f t="shared" ca="1" si="6"/>
        <v>US</v>
      </c>
      <c r="T52" s="225" t="str">
        <f ca="1">IF(B52="","",IF(ISERROR(MATCH($J52,SorP!$B$1:$B$6230,0)),"",INDIRECT("'SorP'!$A$"&amp;MATCH($J52,SorP!$B$1:$B$6230,0))))</f>
        <v/>
      </c>
      <c r="U52" s="241"/>
      <c r="V52" s="275">
        <f>IF(C52="",NA(),MATCH($B52&amp;$C52,'Smelter Look-up'!$J:$J,0))</f>
        <v>124</v>
      </c>
      <c r="W52" s="276"/>
      <c r="X52" s="276">
        <f t="shared" si="7"/>
        <v>0</v>
      </c>
      <c r="Y52" s="276"/>
      <c r="Z52" s="276"/>
      <c r="AB52" s="278" t="str">
        <f t="shared" si="8"/>
        <v>GoldKennecott Utah Copper LLC</v>
      </c>
    </row>
    <row r="53" spans="1:28" s="277" customFormat="1" ht="67.5">
      <c r="A53" s="216" t="s">
        <v>712</v>
      </c>
      <c r="B53" s="217" t="s">
        <v>1153</v>
      </c>
      <c r="C53" s="221" t="s">
        <v>2252</v>
      </c>
      <c r="D53" s="283" t="s">
        <v>2252</v>
      </c>
      <c r="E53" s="217" t="s">
        <v>1131</v>
      </c>
      <c r="F53" s="217" t="s">
        <v>712</v>
      </c>
      <c r="G53" s="217" t="s">
        <v>15520</v>
      </c>
      <c r="H53" s="218"/>
      <c r="I53" s="219"/>
      <c r="J53" s="219"/>
      <c r="K53" s="273"/>
      <c r="L53" s="273"/>
      <c r="M53" s="273" t="s">
        <v>15529</v>
      </c>
      <c r="N53" s="273" t="s">
        <v>15530</v>
      </c>
      <c r="O53" s="273" t="s">
        <v>15574</v>
      </c>
      <c r="P53" s="220" t="s">
        <v>499</v>
      </c>
      <c r="Q53" s="274"/>
      <c r="R53" s="217" t="str">
        <f ca="1">IF(ISERROR($V53),"",OFFSET('Smelter Look-up'!$C$4,$V53-4,0)&amp;"")</f>
        <v>Kojima Chemicals Co., Ltd.</v>
      </c>
      <c r="S53" s="225" t="str">
        <f t="shared" ca="1" si="6"/>
        <v>JP</v>
      </c>
      <c r="T53" s="225" t="str">
        <f ca="1">IF(B53="","",IF(ISERROR(MATCH($J53,SorP!$B$1:$B$6230,0)),"",INDIRECT("'SorP'!$A$"&amp;MATCH($J53,SorP!$B$1:$B$6230,0))))</f>
        <v/>
      </c>
      <c r="U53" s="241"/>
      <c r="V53" s="275">
        <f>IF(C53="",NA(),MATCH($B53&amp;$C53,'Smelter Look-up'!$J:$J,0))</f>
        <v>128</v>
      </c>
      <c r="W53" s="276"/>
      <c r="X53" s="276">
        <f t="shared" si="7"/>
        <v>0</v>
      </c>
      <c r="Y53" s="276"/>
      <c r="Z53" s="276"/>
      <c r="AB53" s="278" t="str">
        <f t="shared" si="8"/>
        <v>GoldKojima Chemicals Co., Ltd.</v>
      </c>
    </row>
    <row r="54" spans="1:28" s="277" customFormat="1" ht="40.5">
      <c r="A54" s="216" t="s">
        <v>713</v>
      </c>
      <c r="B54" s="217" t="s">
        <v>1153</v>
      </c>
      <c r="C54" s="221" t="s">
        <v>869</v>
      </c>
      <c r="D54" s="283" t="s">
        <v>869</v>
      </c>
      <c r="E54" s="217" t="s">
        <v>1133</v>
      </c>
      <c r="F54" s="217" t="s">
        <v>713</v>
      </c>
      <c r="G54" s="217" t="s">
        <v>15520</v>
      </c>
      <c r="H54" s="218"/>
      <c r="I54" s="219"/>
      <c r="J54" s="219"/>
      <c r="K54" s="273"/>
      <c r="L54" s="273"/>
      <c r="M54" s="273" t="s">
        <v>15529</v>
      </c>
      <c r="N54" s="273" t="s">
        <v>15517</v>
      </c>
      <c r="O54" s="273" t="s">
        <v>15542</v>
      </c>
      <c r="P54" s="220"/>
      <c r="Q54" s="274"/>
      <c r="R54" s="217" t="str">
        <f ca="1">IF(ISERROR($V54),"",OFFSET('Smelter Look-up'!$C$4,$V54-4,0)&amp;"")</f>
        <v>Kyrgyzaltyn JSC</v>
      </c>
      <c r="S54" s="225" t="str">
        <f t="shared" ca="1" si="6"/>
        <v>KG</v>
      </c>
      <c r="T54" s="225" t="str">
        <f ca="1">IF(B54="","",IF(ISERROR(MATCH($J54,SorP!$B$1:$B$6230,0)),"",INDIRECT("'SorP'!$A$"&amp;MATCH($J54,SorP!$B$1:$B$6230,0))))</f>
        <v/>
      </c>
      <c r="U54" s="241"/>
      <c r="V54" s="275">
        <f>IF(C54="",NA(),MATCH($B54&amp;$C54,'Smelter Look-up'!$J:$J,0))</f>
        <v>134</v>
      </c>
      <c r="W54" s="276"/>
      <c r="X54" s="276">
        <f t="shared" si="7"/>
        <v>0</v>
      </c>
      <c r="Y54" s="276"/>
      <c r="Z54" s="276"/>
      <c r="AB54" s="278" t="str">
        <f t="shared" si="8"/>
        <v>GoldKyrgyzaltyn JSC</v>
      </c>
    </row>
    <row r="55" spans="1:28" s="277" customFormat="1" ht="67.5">
      <c r="A55" s="216" t="s">
        <v>714</v>
      </c>
      <c r="B55" s="217" t="s">
        <v>1153</v>
      </c>
      <c r="C55" s="221" t="s">
        <v>2429</v>
      </c>
      <c r="D55" s="283" t="s">
        <v>2429</v>
      </c>
      <c r="E55" s="217" t="s">
        <v>907</v>
      </c>
      <c r="F55" s="217" t="s">
        <v>714</v>
      </c>
      <c r="G55" s="217" t="s">
        <v>15520</v>
      </c>
      <c r="H55" s="218"/>
      <c r="I55" s="219"/>
      <c r="J55" s="219"/>
      <c r="K55" s="273"/>
      <c r="L55" s="273"/>
      <c r="M55" s="273"/>
      <c r="N55" s="273"/>
      <c r="O55" s="273"/>
      <c r="P55" s="220"/>
      <c r="Q55" s="274"/>
      <c r="R55" s="217" t="str">
        <f ca="1">IF(ISERROR($V55),"",OFFSET('Smelter Look-up'!$C$4,$V55-4,0)&amp;"")</f>
        <v>L'azurde Company For Jewelry</v>
      </c>
      <c r="S55" s="225" t="str">
        <f t="shared" ca="1" si="6"/>
        <v>SA</v>
      </c>
      <c r="T55" s="225" t="str">
        <f ca="1">IF(B55="","",IF(ISERROR(MATCH($J55,SorP!$B$1:$B$6230,0)),"",INDIRECT("'SorP'!$A$"&amp;MATCH($J55,SorP!$B$1:$B$6230,0))))</f>
        <v/>
      </c>
      <c r="U55" s="241"/>
      <c r="V55" s="275">
        <f>IF(C55="",NA(),MATCH($B55&amp;$C55,'Smelter Look-up'!$J:$J,0))</f>
        <v>138</v>
      </c>
      <c r="W55" s="276"/>
      <c r="X55" s="276">
        <f t="shared" si="7"/>
        <v>0</v>
      </c>
      <c r="Y55" s="276"/>
      <c r="Z55" s="276"/>
      <c r="AB55" s="278" t="str">
        <f t="shared" si="8"/>
        <v>GoldL'azurde Company For Jewelry</v>
      </c>
    </row>
    <row r="56" spans="1:28" s="277" customFormat="1" ht="40.5">
      <c r="A56" s="216" t="s">
        <v>1413</v>
      </c>
      <c r="B56" s="217" t="s">
        <v>1153</v>
      </c>
      <c r="C56" s="221" t="s">
        <v>2430</v>
      </c>
      <c r="D56" s="283" t="s">
        <v>2430</v>
      </c>
      <c r="E56" s="217" t="s">
        <v>1123</v>
      </c>
      <c r="F56" s="217" t="s">
        <v>1413</v>
      </c>
      <c r="G56" s="217" t="s">
        <v>15520</v>
      </c>
      <c r="H56" s="218"/>
      <c r="I56" s="219"/>
      <c r="J56" s="219"/>
      <c r="K56" s="273"/>
      <c r="L56" s="273"/>
      <c r="M56" s="273"/>
      <c r="N56" s="273"/>
      <c r="O56" s="273"/>
      <c r="P56" s="220"/>
      <c r="Q56" s="274"/>
      <c r="R56" s="217" t="str">
        <f ca="1">IF(ISERROR($V56),"",OFFSET('Smelter Look-up'!$C$4,$V56-4,0)&amp;"")</f>
        <v>Lingbao Gold Co., Ltd.</v>
      </c>
      <c r="S56" s="225" t="str">
        <f t="shared" ca="1" si="6"/>
        <v>CN</v>
      </c>
      <c r="T56" s="225" t="str">
        <f ca="1">IF(B56="","",IF(ISERROR(MATCH($J56,SorP!$B$1:$B$6230,0)),"",INDIRECT("'SorP'!$A$"&amp;MATCH($J56,SorP!$B$1:$B$6230,0))))</f>
        <v/>
      </c>
      <c r="U56" s="241"/>
      <c r="V56" s="275">
        <f>IF(C56="",NA(),MATCH($B56&amp;$C56,'Smelter Look-up'!$J:$J,0))</f>
        <v>140</v>
      </c>
      <c r="W56" s="276"/>
      <c r="X56" s="276">
        <f t="shared" si="7"/>
        <v>0</v>
      </c>
      <c r="Y56" s="276"/>
      <c r="Z56" s="276"/>
      <c r="AB56" s="278" t="str">
        <f t="shared" si="8"/>
        <v>GoldLingbao Gold Co., Ltd.</v>
      </c>
    </row>
    <row r="57" spans="1:28" s="277" customFormat="1" ht="81">
      <c r="A57" s="216" t="s">
        <v>715</v>
      </c>
      <c r="B57" s="217" t="s">
        <v>1153</v>
      </c>
      <c r="C57" s="221" t="s">
        <v>2253</v>
      </c>
      <c r="D57" s="283" t="s">
        <v>2253</v>
      </c>
      <c r="E57" s="217" t="s">
        <v>1123</v>
      </c>
      <c r="F57" s="217" t="s">
        <v>715</v>
      </c>
      <c r="G57" s="217" t="s">
        <v>15520</v>
      </c>
      <c r="H57" s="218"/>
      <c r="I57" s="219"/>
      <c r="J57" s="219"/>
      <c r="K57" s="273"/>
      <c r="L57" s="273"/>
      <c r="M57" s="273"/>
      <c r="N57" s="273"/>
      <c r="O57" s="273"/>
      <c r="P57" s="220"/>
      <c r="Q57" s="274"/>
      <c r="R57" s="217" t="str">
        <f ca="1">IF(ISERROR($V57),"",OFFSET('Smelter Look-up'!$C$4,$V57-4,0)&amp;"")</f>
        <v>Lingbao Jinyuan Tonghui Refinery Co., Ltd.</v>
      </c>
      <c r="S57" s="225" t="str">
        <f t="shared" ca="1" si="6"/>
        <v>CN</v>
      </c>
      <c r="T57" s="225" t="str">
        <f ca="1">IF(B57="","",IF(ISERROR(MATCH($J57,SorP!$B$1:$B$6230,0)),"",INDIRECT("'SorP'!$A$"&amp;MATCH($J57,SorP!$B$1:$B$6230,0))))</f>
        <v/>
      </c>
      <c r="U57" s="241"/>
      <c r="V57" s="275">
        <f>IF(C57="",NA(),MATCH($B57&amp;$C57,'Smelter Look-up'!$J:$J,0))</f>
        <v>141</v>
      </c>
      <c r="W57" s="276"/>
      <c r="X57" s="276">
        <f t="shared" si="7"/>
        <v>0</v>
      </c>
      <c r="Y57" s="276"/>
      <c r="Z57" s="276"/>
      <c r="AB57" s="278" t="str">
        <f t="shared" si="8"/>
        <v>GoldLingbao Jinyuan Tonghui Refinery Co., Ltd.</v>
      </c>
    </row>
    <row r="58" spans="1:28" s="277" customFormat="1" ht="54">
      <c r="A58" s="216" t="s">
        <v>716</v>
      </c>
      <c r="B58" s="217" t="s">
        <v>1153</v>
      </c>
      <c r="C58" s="221" t="s">
        <v>58</v>
      </c>
      <c r="D58" s="283" t="s">
        <v>58</v>
      </c>
      <c r="E58" s="217" t="s">
        <v>1134</v>
      </c>
      <c r="F58" s="217" t="s">
        <v>716</v>
      </c>
      <c r="G58" s="217" t="s">
        <v>15520</v>
      </c>
      <c r="H58" s="218"/>
      <c r="I58" s="219"/>
      <c r="J58" s="219"/>
      <c r="K58" s="273"/>
      <c r="L58" s="273"/>
      <c r="M58" s="273"/>
      <c r="N58" s="273"/>
      <c r="O58" s="273"/>
      <c r="P58" s="220"/>
      <c r="Q58" s="274"/>
      <c r="R58" s="217" t="str">
        <f ca="1">IF(ISERROR($V58),"",OFFSET('Smelter Look-up'!$C$4,$V58-4,0)&amp;"")</f>
        <v>LS-NIKKO Copper Inc.</v>
      </c>
      <c r="S58" s="225" t="str">
        <f t="shared" ca="1" si="6"/>
        <v>KR</v>
      </c>
      <c r="T58" s="225" t="str">
        <f ca="1">IF(B58="","",IF(ISERROR(MATCH($J58,SorP!$B$1:$B$6230,0)),"",INDIRECT("'SorP'!$A$"&amp;MATCH($J58,SorP!$B$1:$B$6230,0))))</f>
        <v/>
      </c>
      <c r="U58" s="241"/>
      <c r="V58" s="275">
        <f>IF(C58="",NA(),MATCH($B58&amp;$C58,'Smelter Look-up'!$J:$J,0))</f>
        <v>143</v>
      </c>
      <c r="W58" s="276"/>
      <c r="X58" s="276">
        <f t="shared" si="7"/>
        <v>0</v>
      </c>
      <c r="Y58" s="276"/>
      <c r="Z58" s="276"/>
      <c r="AB58" s="278" t="str">
        <f t="shared" si="8"/>
        <v>GoldLS-NIKKO Copper Inc.</v>
      </c>
    </row>
    <row r="59" spans="1:28" s="277" customFormat="1" ht="94.5">
      <c r="A59" s="216" t="s">
        <v>718</v>
      </c>
      <c r="B59" s="217" t="s">
        <v>1153</v>
      </c>
      <c r="C59" s="221" t="s">
        <v>1644</v>
      </c>
      <c r="D59" s="283" t="s">
        <v>1644</v>
      </c>
      <c r="E59" s="217" t="s">
        <v>1123</v>
      </c>
      <c r="F59" s="217" t="s">
        <v>718</v>
      </c>
      <c r="G59" s="217" t="s">
        <v>15520</v>
      </c>
      <c r="H59" s="218"/>
      <c r="I59" s="219"/>
      <c r="J59" s="219"/>
      <c r="K59" s="273"/>
      <c r="L59" s="273"/>
      <c r="M59" s="273"/>
      <c r="N59" s="273"/>
      <c r="O59" s="273"/>
      <c r="P59" s="220"/>
      <c r="Q59" s="274"/>
      <c r="R59" s="217" t="str">
        <f ca="1">IF(ISERROR($V59),"",OFFSET('Smelter Look-up'!$C$4,$V59-4,0)&amp;"")</f>
        <v>Luoyang Zijin Yinhui Gold Refinery Co., Ltd.</v>
      </c>
      <c r="S59" s="225" t="str">
        <f t="shared" ca="1" si="6"/>
        <v>CN</v>
      </c>
      <c r="T59" s="225" t="str">
        <f ca="1">IF(B59="","",IF(ISERROR(MATCH($J59,SorP!$B$1:$B$6230,0)),"",INDIRECT("'SorP'!$A$"&amp;MATCH($J59,SorP!$B$1:$B$6230,0))))</f>
        <v/>
      </c>
      <c r="U59" s="241"/>
      <c r="V59" s="275">
        <f>IF(C59="",NA(),MATCH($B59&amp;$C59,'Smelter Look-up'!$J:$J,0))</f>
        <v>145</v>
      </c>
      <c r="W59" s="276"/>
      <c r="X59" s="276">
        <f t="shared" si="7"/>
        <v>0</v>
      </c>
      <c r="Y59" s="276"/>
      <c r="Z59" s="276"/>
      <c r="AB59" s="278" t="str">
        <f t="shared" si="8"/>
        <v>GoldLuoyang Zijin Yinhui Gold Refinery Co., Ltd.</v>
      </c>
    </row>
    <row r="60" spans="1:28" s="277" customFormat="1" ht="27">
      <c r="A60" s="216" t="s">
        <v>719</v>
      </c>
      <c r="B60" s="217" t="s">
        <v>1153</v>
      </c>
      <c r="C60" s="221" t="s">
        <v>933</v>
      </c>
      <c r="D60" s="283" t="s">
        <v>933</v>
      </c>
      <c r="E60" s="217" t="s">
        <v>2576</v>
      </c>
      <c r="F60" s="217" t="s">
        <v>719</v>
      </c>
      <c r="G60" s="217" t="s">
        <v>15520</v>
      </c>
      <c r="H60" s="218"/>
      <c r="I60" s="219"/>
      <c r="J60" s="219"/>
      <c r="K60" s="273"/>
      <c r="L60" s="273"/>
      <c r="M60" s="273" t="s">
        <v>15723</v>
      </c>
      <c r="N60" s="273" t="s">
        <v>15722</v>
      </c>
      <c r="O60" s="273" t="s">
        <v>15724</v>
      </c>
      <c r="P60" s="220" t="s">
        <v>499</v>
      </c>
      <c r="Q60" s="274" t="s">
        <v>15714</v>
      </c>
      <c r="R60" s="217" t="str">
        <f ca="1">IF(ISERROR($V60),"",OFFSET('Smelter Look-up'!$C$4,$V60-4,0)&amp;"")</f>
        <v>Materion</v>
      </c>
      <c r="S60" s="225" t="str">
        <f t="shared" ca="1" si="6"/>
        <v>US</v>
      </c>
      <c r="T60" s="225" t="str">
        <f ca="1">IF(B60="","",IF(ISERROR(MATCH($J60,SorP!$B$1:$B$6230,0)),"",INDIRECT("'SorP'!$A$"&amp;MATCH($J60,SorP!$B$1:$B$6230,0))))</f>
        <v/>
      </c>
      <c r="U60" s="241"/>
      <c r="V60" s="275">
        <f>IF(C60="",NA(),MATCH($B60&amp;$C60,'Smelter Look-up'!$J:$J,0))</f>
        <v>149</v>
      </c>
      <c r="W60" s="276"/>
      <c r="X60" s="276">
        <f t="shared" si="7"/>
        <v>0</v>
      </c>
      <c r="Y60" s="276"/>
      <c r="Z60" s="276"/>
      <c r="AB60" s="278" t="str">
        <f t="shared" si="8"/>
        <v>GoldMaterion</v>
      </c>
    </row>
    <row r="61" spans="1:28" s="277" customFormat="1" ht="54">
      <c r="A61" s="216" t="s">
        <v>720</v>
      </c>
      <c r="B61" s="217" t="s">
        <v>1153</v>
      </c>
      <c r="C61" s="221" t="s">
        <v>59</v>
      </c>
      <c r="D61" s="283" t="s">
        <v>59</v>
      </c>
      <c r="E61" s="217" t="s">
        <v>1131</v>
      </c>
      <c r="F61" s="217" t="s">
        <v>720</v>
      </c>
      <c r="G61" s="217" t="s">
        <v>15520</v>
      </c>
      <c r="H61" s="218"/>
      <c r="I61" s="219"/>
      <c r="J61" s="219"/>
      <c r="K61" s="273"/>
      <c r="L61" s="273"/>
      <c r="M61" s="273" t="s">
        <v>15725</v>
      </c>
      <c r="N61" s="273" t="s">
        <v>15726</v>
      </c>
      <c r="O61" s="273" t="s">
        <v>15534</v>
      </c>
      <c r="P61" s="220" t="s">
        <v>498</v>
      </c>
      <c r="Q61" s="274"/>
      <c r="R61" s="217" t="str">
        <f ca="1">IF(ISERROR($V61),"",OFFSET('Smelter Look-up'!$C$4,$V61-4,0)&amp;"")</f>
        <v>Matsuda Sangyo Co., Ltd.</v>
      </c>
      <c r="S61" s="225" t="str">
        <f t="shared" ca="1" si="6"/>
        <v>JP</v>
      </c>
      <c r="T61" s="225" t="str">
        <f ca="1">IF(B61="","",IF(ISERROR(MATCH($J61,SorP!$B$1:$B$6230,0)),"",INDIRECT("'SorP'!$A$"&amp;MATCH($J61,SorP!$B$1:$B$6230,0))))</f>
        <v/>
      </c>
      <c r="U61" s="241"/>
      <c r="V61" s="275">
        <f>IF(C61="",NA(),MATCH($B61&amp;$C61,'Smelter Look-up'!$J:$J,0))</f>
        <v>150</v>
      </c>
      <c r="W61" s="276"/>
      <c r="X61" s="276">
        <f t="shared" si="7"/>
        <v>0</v>
      </c>
      <c r="Y61" s="276"/>
      <c r="Z61" s="276"/>
      <c r="AB61" s="278" t="str">
        <f t="shared" si="8"/>
        <v>GoldMatsuda Sangyo Co., Ltd.</v>
      </c>
    </row>
    <row r="62" spans="1:28" s="277" customFormat="1" ht="81">
      <c r="A62" s="216" t="s">
        <v>1650</v>
      </c>
      <c r="B62" s="217" t="s">
        <v>1153</v>
      </c>
      <c r="C62" s="221" t="s">
        <v>1649</v>
      </c>
      <c r="D62" s="283" t="s">
        <v>1649</v>
      </c>
      <c r="E62" s="217" t="s">
        <v>1123</v>
      </c>
      <c r="F62" s="217" t="s">
        <v>1650</v>
      </c>
      <c r="G62" s="217" t="s">
        <v>15520</v>
      </c>
      <c r="H62" s="218"/>
      <c r="I62" s="219"/>
      <c r="J62" s="219"/>
      <c r="K62" s="273"/>
      <c r="L62" s="273"/>
      <c r="M62" s="273" t="s">
        <v>15737</v>
      </c>
      <c r="N62" s="273" t="s">
        <v>15738</v>
      </c>
      <c r="O62" s="273" t="s">
        <v>15539</v>
      </c>
      <c r="P62" s="220" t="s">
        <v>499</v>
      </c>
      <c r="Q62" s="274"/>
      <c r="R62" s="217" t="str">
        <f ca="1">IF(ISERROR($V62),"",OFFSET('Smelter Look-up'!$C$4,$V62-4,0)&amp;"")</f>
        <v>Metalor Technologies (Suzhou) Ltd.</v>
      </c>
      <c r="S62" s="225" t="str">
        <f t="shared" ca="1" si="6"/>
        <v>CN</v>
      </c>
      <c r="T62" s="225" t="str">
        <f ca="1">IF(B62="","",IF(ISERROR(MATCH($J62,SorP!$B$1:$B$6230,0)),"",INDIRECT("'SorP'!$A$"&amp;MATCH($J62,SorP!$B$1:$B$6230,0))))</f>
        <v/>
      </c>
      <c r="U62" s="241"/>
      <c r="V62" s="275">
        <f>IF(C62="",NA(),MATCH($B62&amp;$C62,'Smelter Look-up'!$J:$J,0))</f>
        <v>157</v>
      </c>
      <c r="W62" s="276"/>
      <c r="X62" s="276">
        <f t="shared" si="7"/>
        <v>0</v>
      </c>
      <c r="Y62" s="276"/>
      <c r="Z62" s="276"/>
      <c r="AB62" s="278" t="str">
        <f t="shared" si="8"/>
        <v>GoldMetalor Technologies (Suzhou) Ltd.</v>
      </c>
    </row>
    <row r="63" spans="1:28" s="277" customFormat="1" ht="94.5">
      <c r="A63" s="216" t="s">
        <v>721</v>
      </c>
      <c r="B63" s="217" t="s">
        <v>1153</v>
      </c>
      <c r="C63" s="221" t="s">
        <v>2255</v>
      </c>
      <c r="D63" s="283" t="s">
        <v>2255</v>
      </c>
      <c r="E63" s="217" t="s">
        <v>1123</v>
      </c>
      <c r="F63" s="217" t="s">
        <v>721</v>
      </c>
      <c r="G63" s="217" t="s">
        <v>15520</v>
      </c>
      <c r="H63" s="218"/>
      <c r="I63" s="219"/>
      <c r="J63" s="219"/>
      <c r="K63" s="273"/>
      <c r="L63" s="273"/>
      <c r="M63" s="273" t="s">
        <v>15731</v>
      </c>
      <c r="N63" s="273" t="s">
        <v>15732</v>
      </c>
      <c r="O63" s="273" t="s">
        <v>15733</v>
      </c>
      <c r="P63" s="220"/>
      <c r="Q63" s="274" t="s">
        <v>15714</v>
      </c>
      <c r="R63" s="217" t="str">
        <f ca="1">IF(ISERROR($V63),"",OFFSET('Smelter Look-up'!$C$4,$V63-4,0)&amp;"")</f>
        <v>Metalor Technologies (Hong Kong) Ltd.</v>
      </c>
      <c r="S63" s="225" t="str">
        <f t="shared" ca="1" si="6"/>
        <v>CN</v>
      </c>
      <c r="T63" s="225" t="str">
        <f ca="1">IF(B63="","",IF(ISERROR(MATCH($J63,SorP!$B$1:$B$6230,0)),"",INDIRECT("'SorP'!$A$"&amp;MATCH($J63,SorP!$B$1:$B$6230,0))))</f>
        <v/>
      </c>
      <c r="U63" s="241"/>
      <c r="V63" s="275">
        <f>IF(C63="",NA(),MATCH($B63&amp;$C63,'Smelter Look-up'!$J:$J,0))</f>
        <v>155</v>
      </c>
      <c r="W63" s="276"/>
      <c r="X63" s="276">
        <f t="shared" si="7"/>
        <v>0</v>
      </c>
      <c r="Y63" s="276"/>
      <c r="Z63" s="276"/>
      <c r="AB63" s="278" t="str">
        <f t="shared" si="8"/>
        <v>GoldMetalor Technologies (Hong Kong) Ltd.</v>
      </c>
    </row>
    <row r="64" spans="1:28" s="277" customFormat="1" ht="94.5">
      <c r="A64" s="216" t="s">
        <v>722</v>
      </c>
      <c r="B64" s="217" t="s">
        <v>1153</v>
      </c>
      <c r="C64" s="221" t="s">
        <v>2256</v>
      </c>
      <c r="D64" s="283" t="s">
        <v>2256</v>
      </c>
      <c r="E64" s="217" t="s">
        <v>909</v>
      </c>
      <c r="F64" s="217" t="s">
        <v>722</v>
      </c>
      <c r="G64" s="217" t="s">
        <v>15520</v>
      </c>
      <c r="H64" s="218"/>
      <c r="I64" s="219"/>
      <c r="J64" s="219"/>
      <c r="K64" s="273"/>
      <c r="L64" s="273"/>
      <c r="M64" s="273" t="s">
        <v>15734</v>
      </c>
      <c r="N64" s="273" t="s">
        <v>15735</v>
      </c>
      <c r="O64" s="273" t="s">
        <v>15736</v>
      </c>
      <c r="P64" s="220" t="s">
        <v>499</v>
      </c>
      <c r="Q64" s="274"/>
      <c r="R64" s="217" t="str">
        <f ca="1">IF(ISERROR($V64),"",OFFSET('Smelter Look-up'!$C$4,$V64-4,0)&amp;"")</f>
        <v>Metalor Technologies (Singapore) Pte., Ltd.</v>
      </c>
      <c r="S64" s="225" t="str">
        <f t="shared" ca="1" si="6"/>
        <v>SG</v>
      </c>
      <c r="T64" s="225" t="str">
        <f ca="1">IF(B64="","",IF(ISERROR(MATCH($J64,SorP!$B$1:$B$6230,0)),"",INDIRECT("'SorP'!$A$"&amp;MATCH($J64,SorP!$B$1:$B$6230,0))))</f>
        <v/>
      </c>
      <c r="U64" s="241"/>
      <c r="V64" s="275">
        <f>IF(C64="",NA(),MATCH($B64&amp;$C64,'Smelter Look-up'!$J:$J,0))</f>
        <v>156</v>
      </c>
      <c r="W64" s="276"/>
      <c r="X64" s="276">
        <f t="shared" si="7"/>
        <v>0</v>
      </c>
      <c r="Y64" s="276"/>
      <c r="Z64" s="276"/>
      <c r="AB64" s="278" t="str">
        <f t="shared" si="8"/>
        <v>GoldMetalor Technologies (Singapore) Pte., Ltd.</v>
      </c>
    </row>
    <row r="65" spans="1:28" s="277" customFormat="1" ht="54">
      <c r="A65" s="216" t="s">
        <v>723</v>
      </c>
      <c r="B65" s="217" t="s">
        <v>1153</v>
      </c>
      <c r="C65" s="221" t="s">
        <v>2431</v>
      </c>
      <c r="D65" s="283" t="s">
        <v>2431</v>
      </c>
      <c r="E65" s="217" t="s">
        <v>1121</v>
      </c>
      <c r="F65" s="217" t="s">
        <v>723</v>
      </c>
      <c r="G65" s="217" t="s">
        <v>15520</v>
      </c>
      <c r="H65" s="218"/>
      <c r="I65" s="219"/>
      <c r="J65" s="219"/>
      <c r="K65" s="273"/>
      <c r="L65" s="273"/>
      <c r="M65" s="273" t="s">
        <v>15739</v>
      </c>
      <c r="N65" s="273" t="s">
        <v>15735</v>
      </c>
      <c r="O65" s="273" t="s">
        <v>15736</v>
      </c>
      <c r="P65" s="220" t="s">
        <v>499</v>
      </c>
      <c r="Q65" s="274"/>
      <c r="R65" s="217" t="str">
        <f ca="1">IF(ISERROR($V65),"",OFFSET('Smelter Look-up'!$C$4,$V65-4,0)&amp;"")</f>
        <v>Metalor Technologies S.A.</v>
      </c>
      <c r="S65" s="225" t="str">
        <f t="shared" ca="1" si="6"/>
        <v>CH</v>
      </c>
      <c r="T65" s="225" t="str">
        <f ca="1">IF(B65="","",IF(ISERROR(MATCH($J65,SorP!$B$1:$B$6230,0)),"",INDIRECT("'SorP'!$A$"&amp;MATCH($J65,SorP!$B$1:$B$6230,0))))</f>
        <v/>
      </c>
      <c r="U65" s="241"/>
      <c r="V65" s="275">
        <f>IF(C65="",NA(),MATCH($B65&amp;$C65,'Smelter Look-up'!$J:$J,0))</f>
        <v>158</v>
      </c>
      <c r="W65" s="276"/>
      <c r="X65" s="276">
        <f t="shared" si="7"/>
        <v>0</v>
      </c>
      <c r="Y65" s="276"/>
      <c r="Z65" s="276"/>
      <c r="AB65" s="278" t="str">
        <f t="shared" si="8"/>
        <v>GoldMetalor Technologies S.A.</v>
      </c>
    </row>
    <row r="66" spans="1:28" s="277" customFormat="1" ht="67.5">
      <c r="A66" s="216" t="s">
        <v>724</v>
      </c>
      <c r="B66" s="217" t="s">
        <v>1153</v>
      </c>
      <c r="C66" s="221" t="s">
        <v>1252</v>
      </c>
      <c r="D66" s="283" t="s">
        <v>1252</v>
      </c>
      <c r="E66" s="217" t="s">
        <v>2576</v>
      </c>
      <c r="F66" s="217" t="s">
        <v>724</v>
      </c>
      <c r="G66" s="217" t="s">
        <v>15520</v>
      </c>
      <c r="H66" s="218"/>
      <c r="I66" s="219"/>
      <c r="J66" s="219"/>
      <c r="K66" s="273"/>
      <c r="L66" s="273"/>
      <c r="M66" s="273" t="s">
        <v>15740</v>
      </c>
      <c r="N66" s="273" t="s">
        <v>15735</v>
      </c>
      <c r="O66" s="273" t="s">
        <v>15736</v>
      </c>
      <c r="P66" s="220" t="s">
        <v>499</v>
      </c>
      <c r="Q66" s="274"/>
      <c r="R66" s="217" t="str">
        <f ca="1">IF(ISERROR($V66),"",OFFSET('Smelter Look-up'!$C$4,$V66-4,0)&amp;"")</f>
        <v>Metalor USA Refining Corporation</v>
      </c>
      <c r="S66" s="225" t="str">
        <f t="shared" ca="1" si="6"/>
        <v>US</v>
      </c>
      <c r="T66" s="225" t="str">
        <f ca="1">IF(B66="","",IF(ISERROR(MATCH($J66,SorP!$B$1:$B$6230,0)),"",INDIRECT("'SorP'!$A$"&amp;MATCH($J66,SorP!$B$1:$B$6230,0))))</f>
        <v/>
      </c>
      <c r="U66" s="241"/>
      <c r="V66" s="275">
        <f>IF(C66="",NA(),MATCH($B66&amp;$C66,'Smelter Look-up'!$J:$J,0))</f>
        <v>159</v>
      </c>
      <c r="W66" s="276"/>
      <c r="X66" s="276">
        <f t="shared" si="7"/>
        <v>0</v>
      </c>
      <c r="Y66" s="276"/>
      <c r="Z66" s="276"/>
      <c r="AB66" s="278" t="str">
        <f t="shared" si="8"/>
        <v>GoldMetalor USA Refining Corporation</v>
      </c>
    </row>
    <row r="67" spans="1:28" s="277" customFormat="1" ht="81">
      <c r="A67" s="216" t="s">
        <v>725</v>
      </c>
      <c r="B67" s="217" t="s">
        <v>1153</v>
      </c>
      <c r="C67" s="221" t="s">
        <v>12756</v>
      </c>
      <c r="D67" s="283" t="s">
        <v>12756</v>
      </c>
      <c r="E67" s="217" t="s">
        <v>1136</v>
      </c>
      <c r="F67" s="217" t="s">
        <v>725</v>
      </c>
      <c r="G67" s="217" t="s">
        <v>15520</v>
      </c>
      <c r="H67" s="218"/>
      <c r="I67" s="219"/>
      <c r="J67" s="219"/>
      <c r="K67" s="273"/>
      <c r="L67" s="273"/>
      <c r="M67" s="273" t="s">
        <v>15741</v>
      </c>
      <c r="N67" s="273" t="s">
        <v>15524</v>
      </c>
      <c r="O67" s="273" t="s">
        <v>15553</v>
      </c>
      <c r="P67" s="220" t="s">
        <v>499</v>
      </c>
      <c r="Q67" s="274" t="s">
        <v>15742</v>
      </c>
      <c r="R67" s="217" t="str">
        <f ca="1">IF(ISERROR($V67),"",OFFSET('Smelter Look-up'!$C$4,$V67-4,0)&amp;"")</f>
        <v>Metalurgica Met-Mex Penoles S.A. De C.V.</v>
      </c>
      <c r="S67" s="225" t="str">
        <f t="shared" ca="1" si="6"/>
        <v>MX</v>
      </c>
      <c r="T67" s="225" t="str">
        <f ca="1">IF(B67="","",IF(ISERROR(MATCH($J67,SorP!$B$1:$B$6230,0)),"",INDIRECT("'SorP'!$A$"&amp;MATCH($J67,SorP!$B$1:$B$6230,0))))</f>
        <v/>
      </c>
      <c r="U67" s="241"/>
      <c r="V67" s="275">
        <f>IF(C67="",NA(),MATCH($B67&amp;$C67,'Smelter Look-up'!$J:$J,0))</f>
        <v>160</v>
      </c>
      <c r="W67" s="276"/>
      <c r="X67" s="276">
        <f t="shared" si="7"/>
        <v>0</v>
      </c>
      <c r="Y67" s="276"/>
      <c r="Z67" s="276"/>
      <c r="AB67" s="278" t="str">
        <f t="shared" si="8"/>
        <v>GoldMetalurgica Met-Mex Penoles S.A. De C.V.</v>
      </c>
    </row>
    <row r="68" spans="1:28" s="277" customFormat="1" ht="81">
      <c r="A68" s="216" t="s">
        <v>726</v>
      </c>
      <c r="B68" s="217" t="s">
        <v>1153</v>
      </c>
      <c r="C68" s="221" t="s">
        <v>1187</v>
      </c>
      <c r="D68" s="283" t="s">
        <v>1187</v>
      </c>
      <c r="E68" s="217" t="s">
        <v>1131</v>
      </c>
      <c r="F68" s="217" t="s">
        <v>726</v>
      </c>
      <c r="G68" s="217" t="s">
        <v>15520</v>
      </c>
      <c r="H68" s="218"/>
      <c r="I68" s="219"/>
      <c r="J68" s="219"/>
      <c r="K68" s="273"/>
      <c r="L68" s="273"/>
      <c r="M68" s="273" t="s">
        <v>15682</v>
      </c>
      <c r="N68" s="273" t="s">
        <v>15749</v>
      </c>
      <c r="O68" s="273" t="s">
        <v>15750</v>
      </c>
      <c r="P68" s="220" t="s">
        <v>499</v>
      </c>
      <c r="Q68" s="274"/>
      <c r="R68" s="217" t="str">
        <f ca="1">IF(ISERROR($V68),"",OFFSET('Smelter Look-up'!$C$4,$V68-4,0)&amp;"")</f>
        <v>Mitsubishi Materials Corporation</v>
      </c>
      <c r="S68" s="225" t="str">
        <f t="shared" ca="1" si="6"/>
        <v>JP</v>
      </c>
      <c r="T68" s="225" t="str">
        <f ca="1">IF(B68="","",IF(ISERROR(MATCH($J68,SorP!$B$1:$B$6230,0)),"",INDIRECT("'SorP'!$A$"&amp;MATCH($J68,SorP!$B$1:$B$6230,0))))</f>
        <v/>
      </c>
      <c r="U68" s="241"/>
      <c r="V68" s="275">
        <f>IF(C68="",NA(),MATCH($B68&amp;$C68,'Smelter Look-up'!$J:$J,0))</f>
        <v>164</v>
      </c>
      <c r="W68" s="276"/>
      <c r="X68" s="276">
        <f t="shared" si="7"/>
        <v>0</v>
      </c>
      <c r="Y68" s="276"/>
      <c r="Z68" s="276"/>
      <c r="AB68" s="278" t="str">
        <f t="shared" si="8"/>
        <v>GoldMitsubishi Materials Corporation</v>
      </c>
    </row>
    <row r="69" spans="1:28" s="277" customFormat="1" ht="81">
      <c r="A69" s="216" t="s">
        <v>727</v>
      </c>
      <c r="B69" s="217" t="s">
        <v>1153</v>
      </c>
      <c r="C69" s="221" t="s">
        <v>1253</v>
      </c>
      <c r="D69" s="283" t="s">
        <v>1253</v>
      </c>
      <c r="E69" s="217" t="s">
        <v>1131</v>
      </c>
      <c r="F69" s="217" t="s">
        <v>727</v>
      </c>
      <c r="G69" s="217" t="s">
        <v>15520</v>
      </c>
      <c r="H69" s="218"/>
      <c r="I69" s="219"/>
      <c r="J69" s="219"/>
      <c r="K69" s="273"/>
      <c r="L69" s="273"/>
      <c r="M69" s="273" t="s">
        <v>15682</v>
      </c>
      <c r="N69" s="273" t="s">
        <v>15752</v>
      </c>
      <c r="O69" s="273" t="s">
        <v>15753</v>
      </c>
      <c r="P69" s="220" t="s">
        <v>499</v>
      </c>
      <c r="Q69" s="274"/>
      <c r="R69" s="217" t="str">
        <f ca="1">IF(ISERROR($V69),"",OFFSET('Smelter Look-up'!$C$4,$V69-4,0)&amp;"")</f>
        <v>Mitsui Mining and Smelting Co., Ltd.</v>
      </c>
      <c r="S69" s="225" t="str">
        <f t="shared" ref="S69" ca="1" si="9">IF(B69="","",IF(ISERROR(MATCH($E69,CL,0)),"Unknown",INDIRECT("'C'!$A$"&amp;MATCH($E69,CL,0)+1)))</f>
        <v>JP</v>
      </c>
      <c r="T69" s="225" t="str">
        <f ca="1">IF(B69="","",IF(ISERROR(MATCH($J69,SorP!$B$1:$B$6230,0)),"",INDIRECT("'SorP'!$A$"&amp;MATCH($J69,SorP!$B$1:$B$6230,0))))</f>
        <v/>
      </c>
      <c r="U69" s="241"/>
      <c r="V69" s="275">
        <f>IF(C69="",NA(),MATCH($B69&amp;$C69,'Smelter Look-up'!$J:$J,0))</f>
        <v>166</v>
      </c>
      <c r="W69" s="276"/>
      <c r="X69" s="276">
        <f t="shared" ref="X69" si="10">IF(AND(C69="Smelter not listed",OR(LEN(D69)=0,LEN(E69)=0)),1,0)</f>
        <v>0</v>
      </c>
      <c r="Y69" s="276"/>
      <c r="Z69" s="276"/>
      <c r="AB69" s="278" t="str">
        <f t="shared" ref="AB69" si="11">B69&amp;C69</f>
        <v>GoldMitsui Mining and Smelting Co., Ltd.</v>
      </c>
    </row>
    <row r="70" spans="1:28" s="277" customFormat="1" ht="81">
      <c r="A70" s="216" t="s">
        <v>728</v>
      </c>
      <c r="B70" s="217" t="s">
        <v>1153</v>
      </c>
      <c r="C70" s="221" t="s">
        <v>934</v>
      </c>
      <c r="D70" s="283" t="s">
        <v>934</v>
      </c>
      <c r="E70" s="217" t="s">
        <v>906</v>
      </c>
      <c r="F70" s="217" t="s">
        <v>728</v>
      </c>
      <c r="G70" s="217" t="s">
        <v>15520</v>
      </c>
      <c r="H70" s="218"/>
      <c r="I70" s="219"/>
      <c r="J70" s="219"/>
      <c r="K70" s="273"/>
      <c r="L70" s="273"/>
      <c r="M70" s="273" t="s">
        <v>15564</v>
      </c>
      <c r="N70" s="273" t="s">
        <v>15756</v>
      </c>
      <c r="O70" s="273" t="s">
        <v>15542</v>
      </c>
      <c r="P70" s="220"/>
      <c r="Q70" s="274"/>
      <c r="R70" s="217" t="str">
        <f ca="1">IF(ISERROR($V70),"",OFFSET('Smelter Look-up'!$C$4,$V70-4,0)&amp;"")</f>
        <v>Moscow Special Alloys Processing Plant</v>
      </c>
      <c r="S70" s="225" t="str">
        <f t="shared" ref="S70:S101" ca="1" si="12">IF(B70="","",IF(ISERROR(MATCH($E70,CL,0)),"Unknown",INDIRECT("'C'!$A$"&amp;MATCH($E70,CL,0)+1)))</f>
        <v>RU</v>
      </c>
      <c r="T70" s="225" t="str">
        <f ca="1">IF(B70="","",IF(ISERROR(MATCH($J70,SorP!$B$1:$B$6230,0)),"",INDIRECT("'SorP'!$A$"&amp;MATCH($J70,SorP!$B$1:$B$6230,0))))</f>
        <v/>
      </c>
      <c r="U70" s="241"/>
      <c r="V70" s="275">
        <f>IF(C70="",NA(),MATCH($B70&amp;$C70,'Smelter Look-up'!$J:$J,0))</f>
        <v>170</v>
      </c>
      <c r="W70" s="276"/>
      <c r="X70" s="276">
        <f t="shared" ref="X70:X101" si="13">IF(AND(C70="Smelter not listed",OR(LEN(D70)=0,LEN(E70)=0)),1,0)</f>
        <v>0</v>
      </c>
      <c r="Y70" s="276"/>
      <c r="Z70" s="276"/>
      <c r="AB70" s="278" t="str">
        <f t="shared" ref="AB70:AB101" si="14">B70&amp;C70</f>
        <v>GoldMoscow Special Alloys Processing Plant</v>
      </c>
    </row>
    <row r="71" spans="1:28" s="277" customFormat="1" ht="67.5">
      <c r="A71" s="216" t="s">
        <v>729</v>
      </c>
      <c r="B71" s="217" t="s">
        <v>1153</v>
      </c>
      <c r="C71" s="221" t="s">
        <v>12758</v>
      </c>
      <c r="D71" s="283" t="s">
        <v>12758</v>
      </c>
      <c r="E71" s="217" t="s">
        <v>912</v>
      </c>
      <c r="F71" s="217" t="s">
        <v>729</v>
      </c>
      <c r="G71" s="217" t="s">
        <v>15520</v>
      </c>
      <c r="H71" s="218"/>
      <c r="I71" s="219"/>
      <c r="J71" s="219"/>
      <c r="K71" s="273"/>
      <c r="L71" s="273"/>
      <c r="M71" s="273" t="s">
        <v>15757</v>
      </c>
      <c r="N71" s="273" t="s">
        <v>15517</v>
      </c>
      <c r="O71" s="273" t="s">
        <v>15542</v>
      </c>
      <c r="P71" s="220"/>
      <c r="Q71" s="274"/>
      <c r="R71" s="217" t="str">
        <f ca="1">IF(ISERROR($V71),"",OFFSET('Smelter Look-up'!$C$4,$V71-4,0)&amp;"")</f>
        <v>Nadir Metal Rafineri San. Ve Tic. A.S.</v>
      </c>
      <c r="S71" s="225" t="str">
        <f t="shared" ca="1" si="12"/>
        <v>TR</v>
      </c>
      <c r="T71" s="225" t="str">
        <f ca="1">IF(B71="","",IF(ISERROR(MATCH($J71,SorP!$B$1:$B$6230,0)),"",INDIRECT("'SorP'!$A$"&amp;MATCH($J71,SorP!$B$1:$B$6230,0))))</f>
        <v/>
      </c>
      <c r="U71" s="241"/>
      <c r="V71" s="275">
        <f>IF(C71="",NA(),MATCH($B71&amp;$C71,'Smelter Look-up'!$J:$J,0))</f>
        <v>171</v>
      </c>
      <c r="W71" s="276"/>
      <c r="X71" s="276">
        <f t="shared" si="13"/>
        <v>0</v>
      </c>
      <c r="Y71" s="276"/>
      <c r="Z71" s="276"/>
      <c r="AB71" s="278" t="str">
        <f t="shared" si="14"/>
        <v>GoldNadir Metal Rafineri San. Ve Tic. A.S.</v>
      </c>
    </row>
    <row r="72" spans="1:28" s="277" customFormat="1" ht="108">
      <c r="A72" s="216" t="s">
        <v>730</v>
      </c>
      <c r="B72" s="217" t="s">
        <v>1153</v>
      </c>
      <c r="C72" s="221" t="s">
        <v>1254</v>
      </c>
      <c r="D72" s="283" t="s">
        <v>1254</v>
      </c>
      <c r="E72" s="217" t="s">
        <v>914</v>
      </c>
      <c r="F72" s="217" t="s">
        <v>730</v>
      </c>
      <c r="G72" s="217" t="s">
        <v>15520</v>
      </c>
      <c r="H72" s="218"/>
      <c r="I72" s="219"/>
      <c r="J72" s="219"/>
      <c r="K72" s="273"/>
      <c r="L72" s="273"/>
      <c r="M72" s="273" t="s">
        <v>15529</v>
      </c>
      <c r="N72" s="273" t="s">
        <v>15517</v>
      </c>
      <c r="O72" s="273" t="s">
        <v>15546</v>
      </c>
      <c r="P72" s="220"/>
      <c r="Q72" s="274"/>
      <c r="R72" s="217" t="str">
        <f ca="1">IF(ISERROR($V72),"",OFFSET('Smelter Look-up'!$C$4,$V72-4,0)&amp;"")</f>
        <v>Navoi Mining and Metallurgical Combinat</v>
      </c>
      <c r="S72" s="225" t="str">
        <f t="shared" ca="1" si="12"/>
        <v>UZ</v>
      </c>
      <c r="T72" s="225" t="str">
        <f ca="1">IF(B72="","",IF(ISERROR(MATCH($J72,SorP!$B$1:$B$6230,0)),"",INDIRECT("'SorP'!$A$"&amp;MATCH($J72,SorP!$B$1:$B$6230,0))))</f>
        <v/>
      </c>
      <c r="U72" s="241"/>
      <c r="V72" s="275">
        <f>IF(C72="",NA(),MATCH($B72&amp;$C72,'Smelter Look-up'!$J:$J,0))</f>
        <v>173</v>
      </c>
      <c r="W72" s="276"/>
      <c r="X72" s="276">
        <f t="shared" si="13"/>
        <v>0</v>
      </c>
      <c r="Y72" s="276"/>
      <c r="Z72" s="276"/>
      <c r="AB72" s="278" t="str">
        <f t="shared" si="14"/>
        <v>GoldNavoi Mining and Metallurgical Combinat</v>
      </c>
    </row>
    <row r="73" spans="1:28" s="277" customFormat="1" ht="54">
      <c r="A73" s="216" t="s">
        <v>731</v>
      </c>
      <c r="B73" s="217" t="s">
        <v>1153</v>
      </c>
      <c r="C73" s="221" t="s">
        <v>2259</v>
      </c>
      <c r="D73" s="283" t="s">
        <v>2259</v>
      </c>
      <c r="E73" s="217" t="s">
        <v>1131</v>
      </c>
      <c r="F73" s="217" t="s">
        <v>731</v>
      </c>
      <c r="G73" s="217" t="s">
        <v>15520</v>
      </c>
      <c r="H73" s="218"/>
      <c r="I73" s="219"/>
      <c r="J73" s="219"/>
      <c r="K73" s="273"/>
      <c r="L73" s="273"/>
      <c r="M73" s="273" t="s">
        <v>15759</v>
      </c>
      <c r="N73" s="273" t="s">
        <v>15524</v>
      </c>
      <c r="O73" s="273" t="s">
        <v>15760</v>
      </c>
      <c r="P73" s="220" t="s">
        <v>499</v>
      </c>
      <c r="Q73" s="274" t="s">
        <v>15714</v>
      </c>
      <c r="R73" s="217" t="str">
        <f ca="1">IF(ISERROR($V73),"",OFFSET('Smelter Look-up'!$C$4,$V73-4,0)&amp;"")</f>
        <v>Nihon Material Co., Ltd.</v>
      </c>
      <c r="S73" s="225" t="str">
        <f t="shared" ca="1" si="12"/>
        <v>JP</v>
      </c>
      <c r="T73" s="225" t="str">
        <f ca="1">IF(B73="","",IF(ISERROR(MATCH($J73,SorP!$B$1:$B$6230,0)),"",INDIRECT("'SorP'!$A$"&amp;MATCH($J73,SorP!$B$1:$B$6230,0))))</f>
        <v/>
      </c>
      <c r="U73" s="241"/>
      <c r="V73" s="275">
        <f>IF(C73="",NA(),MATCH($B73&amp;$C73,'Smelter Look-up'!$J:$J,0))</f>
        <v>175</v>
      </c>
      <c r="W73" s="276"/>
      <c r="X73" s="276">
        <f t="shared" si="13"/>
        <v>0</v>
      </c>
      <c r="Y73" s="276"/>
      <c r="Z73" s="276"/>
      <c r="AB73" s="278" t="str">
        <f t="shared" si="14"/>
        <v>GoldNihon Material Co., Ltd.</v>
      </c>
    </row>
    <row r="74" spans="1:28" s="277" customFormat="1" ht="81">
      <c r="A74" s="216" t="s">
        <v>732</v>
      </c>
      <c r="B74" s="217" t="s">
        <v>1153</v>
      </c>
      <c r="C74" s="221" t="s">
        <v>2260</v>
      </c>
      <c r="D74" s="283" t="s">
        <v>2260</v>
      </c>
      <c r="E74" s="217" t="s">
        <v>1131</v>
      </c>
      <c r="F74" s="217" t="s">
        <v>732</v>
      </c>
      <c r="G74" s="217" t="s">
        <v>15520</v>
      </c>
      <c r="H74" s="218"/>
      <c r="I74" s="219"/>
      <c r="J74" s="219"/>
      <c r="K74" s="273"/>
      <c r="L74" s="273"/>
      <c r="M74" s="273" t="s">
        <v>15765</v>
      </c>
      <c r="N74" s="273" t="s">
        <v>15533</v>
      </c>
      <c r="O74" s="273" t="s">
        <v>15534</v>
      </c>
      <c r="P74" s="220" t="s">
        <v>498</v>
      </c>
      <c r="Q74" s="274"/>
      <c r="R74" s="217" t="str">
        <f ca="1">IF(ISERROR($V74),"",OFFSET('Smelter Look-up'!$C$4,$V74-4,0)&amp;"")</f>
        <v>Ohura Precious Metal Industry Co., Ltd.</v>
      </c>
      <c r="S74" s="225" t="str">
        <f t="shared" ca="1" si="12"/>
        <v>JP</v>
      </c>
      <c r="T74" s="225" t="str">
        <f ca="1">IF(B74="","",IF(ISERROR(MATCH($J74,SorP!$B$1:$B$6230,0)),"",INDIRECT("'SorP'!$A$"&amp;MATCH($J74,SorP!$B$1:$B$6230,0))))</f>
        <v/>
      </c>
      <c r="U74" s="241"/>
      <c r="V74" s="275">
        <f>IF(C74="",NA(),MATCH($B74&amp;$C74,'Smelter Look-up'!$J:$J,0))</f>
        <v>180</v>
      </c>
      <c r="W74" s="276"/>
      <c r="X74" s="276">
        <f t="shared" si="13"/>
        <v>0</v>
      </c>
      <c r="Y74" s="276"/>
      <c r="Z74" s="276"/>
      <c r="AB74" s="278" t="str">
        <f t="shared" si="14"/>
        <v>GoldOhura Precious Metal Industry Co., Ltd.</v>
      </c>
    </row>
    <row r="75" spans="1:28" s="277" customFormat="1" ht="148.5">
      <c r="A75" s="216" t="s">
        <v>733</v>
      </c>
      <c r="B75" s="217" t="s">
        <v>1153</v>
      </c>
      <c r="C75" s="221" t="s">
        <v>2369</v>
      </c>
      <c r="D75" s="283" t="s">
        <v>2369</v>
      </c>
      <c r="E75" s="217" t="s">
        <v>906</v>
      </c>
      <c r="F75" s="217" t="s">
        <v>733</v>
      </c>
      <c r="G75" s="217" t="s">
        <v>15520</v>
      </c>
      <c r="H75" s="218"/>
      <c r="I75" s="219"/>
      <c r="J75" s="219"/>
      <c r="K75" s="273"/>
      <c r="L75" s="273"/>
      <c r="M75" s="273" t="s">
        <v>15766</v>
      </c>
      <c r="N75" s="273" t="s">
        <v>15517</v>
      </c>
      <c r="O75" s="273" t="s">
        <v>15542</v>
      </c>
      <c r="P75" s="220"/>
      <c r="Q75" s="274"/>
      <c r="R75" s="217" t="str">
        <f ca="1">IF(ISERROR($V75),"",OFFSET('Smelter Look-up'!$C$4,$V75-4,0)&amp;"")</f>
        <v>OJSC "The Gulidov Krasnoyarsk Non-Ferrous Metals Plant" (OJSC Krastsvetmet)</v>
      </c>
      <c r="S75" s="225" t="str">
        <f t="shared" ca="1" si="12"/>
        <v>RU</v>
      </c>
      <c r="T75" s="225" t="str">
        <f ca="1">IF(B75="","",IF(ISERROR(MATCH($J75,SorP!$B$1:$B$6230,0)),"",INDIRECT("'SorP'!$A$"&amp;MATCH($J75,SorP!$B$1:$B$6230,0))))</f>
        <v/>
      </c>
      <c r="U75" s="241"/>
      <c r="V75" s="275">
        <f>IF(C75="",NA(),MATCH($B75&amp;$C75,'Smelter Look-up'!$J:$J,0))</f>
        <v>181</v>
      </c>
      <c r="W75" s="276"/>
      <c r="X75" s="276">
        <f t="shared" si="13"/>
        <v>0</v>
      </c>
      <c r="Y75" s="276"/>
      <c r="Z75" s="276"/>
      <c r="AB75" s="278" t="str">
        <f t="shared" si="14"/>
        <v>GoldOJSC "The Gulidov Krasnoyarsk Non-Ferrous Metals Plant" (OJSC Krastsvetmet)</v>
      </c>
    </row>
    <row r="76" spans="1:28" s="277" customFormat="1" ht="27">
      <c r="A76" s="216" t="s">
        <v>734</v>
      </c>
      <c r="B76" s="217" t="s">
        <v>1153</v>
      </c>
      <c r="C76" s="221" t="s">
        <v>2439</v>
      </c>
      <c r="D76" s="283" t="s">
        <v>2439</v>
      </c>
      <c r="E76" s="217" t="s">
        <v>1121</v>
      </c>
      <c r="F76" s="217" t="s">
        <v>734</v>
      </c>
      <c r="G76" s="217" t="s">
        <v>15520</v>
      </c>
      <c r="H76" s="218"/>
      <c r="I76" s="219"/>
      <c r="J76" s="219"/>
      <c r="K76" s="273"/>
      <c r="L76" s="273"/>
      <c r="M76" s="273" t="s">
        <v>15545</v>
      </c>
      <c r="N76" s="273" t="s">
        <v>15769</v>
      </c>
      <c r="O76" s="273" t="s">
        <v>15770</v>
      </c>
      <c r="P76" s="220" t="s">
        <v>499</v>
      </c>
      <c r="Q76" s="274"/>
      <c r="R76" s="217" t="str">
        <f ca="1">IF(ISERROR($V76),"",OFFSET('Smelter Look-up'!$C$4,$V76-4,0)&amp;"")</f>
        <v>PAMP S.A.</v>
      </c>
      <c r="S76" s="225" t="str">
        <f t="shared" ca="1" si="12"/>
        <v>CH</v>
      </c>
      <c r="T76" s="225" t="str">
        <f ca="1">IF(B76="","",IF(ISERROR(MATCH($J76,SorP!$B$1:$B$6230,0)),"",INDIRECT("'SorP'!$A$"&amp;MATCH($J76,SorP!$B$1:$B$6230,0))))</f>
        <v/>
      </c>
      <c r="U76" s="241"/>
      <c r="V76" s="275">
        <f>IF(C76="",NA(),MATCH($B76&amp;$C76,'Smelter Look-up'!$J:$J,0))</f>
        <v>184</v>
      </c>
      <c r="W76" s="276"/>
      <c r="X76" s="276">
        <f t="shared" si="13"/>
        <v>0</v>
      </c>
      <c r="Y76" s="276"/>
      <c r="Z76" s="276"/>
      <c r="AB76" s="278" t="str">
        <f t="shared" si="14"/>
        <v>GoldPAMP S.A.</v>
      </c>
    </row>
    <row r="77" spans="1:28" s="277" customFormat="1" ht="81">
      <c r="A77" s="216" t="s">
        <v>735</v>
      </c>
      <c r="B77" s="217" t="s">
        <v>1153</v>
      </c>
      <c r="C77" s="221" t="s">
        <v>2261</v>
      </c>
      <c r="D77" s="283" t="s">
        <v>2261</v>
      </c>
      <c r="E77" s="217" t="s">
        <v>1123</v>
      </c>
      <c r="F77" s="217" t="s">
        <v>735</v>
      </c>
      <c r="G77" s="217" t="s">
        <v>15520</v>
      </c>
      <c r="H77" s="218"/>
      <c r="I77" s="219"/>
      <c r="J77" s="219"/>
      <c r="K77" s="273"/>
      <c r="L77" s="273"/>
      <c r="M77" s="273"/>
      <c r="N77" s="273"/>
      <c r="O77" s="273"/>
      <c r="P77" s="220"/>
      <c r="Q77" s="274"/>
      <c r="R77" s="217" t="str">
        <f ca="1">IF(ISERROR($V77),"",OFFSET('Smelter Look-up'!$C$4,$V77-4,0)&amp;"")</f>
        <v>Penglai Penggang Gold Industry Co., Ltd.</v>
      </c>
      <c r="S77" s="225" t="str">
        <f t="shared" ca="1" si="12"/>
        <v>CN</v>
      </c>
      <c r="T77" s="225" t="str">
        <f ca="1">IF(B77="","",IF(ISERROR(MATCH($J77,SorP!$B$1:$B$6230,0)),"",INDIRECT("'SorP'!$A$"&amp;MATCH($J77,SorP!$B$1:$B$6230,0))))</f>
        <v/>
      </c>
      <c r="U77" s="241"/>
      <c r="V77" s="275">
        <f>IF(C77="",NA(),MATCH($B77&amp;$C77,'Smelter Look-up'!$J:$J,0))</f>
        <v>187</v>
      </c>
      <c r="W77" s="276"/>
      <c r="X77" s="276">
        <f t="shared" si="13"/>
        <v>0</v>
      </c>
      <c r="Y77" s="276"/>
      <c r="Z77" s="276"/>
      <c r="AB77" s="278" t="str">
        <f t="shared" si="14"/>
        <v>GoldPenglai Penggang Gold Industry Co., Ltd.</v>
      </c>
    </row>
    <row r="78" spans="1:28" s="277" customFormat="1" ht="81">
      <c r="A78" s="216" t="s">
        <v>736</v>
      </c>
      <c r="B78" s="217" t="s">
        <v>1153</v>
      </c>
      <c r="C78" s="221" t="s">
        <v>935</v>
      </c>
      <c r="D78" s="283" t="s">
        <v>935</v>
      </c>
      <c r="E78" s="217" t="s">
        <v>906</v>
      </c>
      <c r="F78" s="217" t="s">
        <v>736</v>
      </c>
      <c r="G78" s="217" t="s">
        <v>15520</v>
      </c>
      <c r="H78" s="218"/>
      <c r="I78" s="219"/>
      <c r="J78" s="219"/>
      <c r="K78" s="273"/>
      <c r="L78" s="273"/>
      <c r="M78" s="273" t="s">
        <v>15772</v>
      </c>
      <c r="N78" s="273" t="s">
        <v>15517</v>
      </c>
      <c r="O78" s="273" t="s">
        <v>15542</v>
      </c>
      <c r="P78" s="220"/>
      <c r="Q78" s="274"/>
      <c r="R78" s="217" t="str">
        <f ca="1">IF(ISERROR($V78),"",OFFSET('Smelter Look-up'!$C$4,$V78-4,0)&amp;"")</f>
        <v>Prioksky Plant of Non-Ferrous Metals</v>
      </c>
      <c r="S78" s="225" t="str">
        <f t="shared" ca="1" si="12"/>
        <v>RU</v>
      </c>
      <c r="T78" s="225" t="str">
        <f ca="1">IF(B78="","",IF(ISERROR(MATCH($J78,SorP!$B$1:$B$6230,0)),"",INDIRECT("'SorP'!$A$"&amp;MATCH($J78,SorP!$B$1:$B$6230,0))))</f>
        <v/>
      </c>
      <c r="U78" s="241"/>
      <c r="V78" s="275">
        <f>IF(C78="",NA(),MATCH($B78&amp;$C78,'Smelter Look-up'!$J:$J,0))</f>
        <v>191</v>
      </c>
      <c r="W78" s="276"/>
      <c r="X78" s="276">
        <f t="shared" si="13"/>
        <v>0</v>
      </c>
      <c r="Y78" s="276"/>
      <c r="Z78" s="276"/>
      <c r="AB78" s="278" t="str">
        <f t="shared" si="14"/>
        <v>GoldPrioksky Plant of Non-Ferrous Metals</v>
      </c>
    </row>
    <row r="79" spans="1:28" s="277" customFormat="1" ht="81">
      <c r="A79" s="216" t="s">
        <v>737</v>
      </c>
      <c r="B79" s="217" t="s">
        <v>1153</v>
      </c>
      <c r="C79" s="221" t="s">
        <v>1255</v>
      </c>
      <c r="D79" s="283" t="s">
        <v>1255</v>
      </c>
      <c r="E79" s="217" t="s">
        <v>1128</v>
      </c>
      <c r="F79" s="217" t="s">
        <v>737</v>
      </c>
      <c r="G79" s="217" t="s">
        <v>15520</v>
      </c>
      <c r="H79" s="218"/>
      <c r="I79" s="219"/>
      <c r="J79" s="219"/>
      <c r="K79" s="273"/>
      <c r="L79" s="273"/>
      <c r="M79" s="273" t="s">
        <v>15773</v>
      </c>
      <c r="N79" s="273" t="s">
        <v>15517</v>
      </c>
      <c r="O79" s="273" t="s">
        <v>15542</v>
      </c>
      <c r="P79" s="220"/>
      <c r="Q79" s="274"/>
      <c r="R79" s="217" t="str">
        <f ca="1">IF(ISERROR($V79),"",OFFSET('Smelter Look-up'!$C$4,$V79-4,0)&amp;"")</f>
        <v>PT Aneka Tambang (Persero) Tbk</v>
      </c>
      <c r="S79" s="225" t="str">
        <f t="shared" ca="1" si="12"/>
        <v>ID</v>
      </c>
      <c r="T79" s="225" t="str">
        <f ca="1">IF(B79="","",IF(ISERROR(MATCH($J79,SorP!$B$1:$B$6230,0)),"",INDIRECT("'SorP'!$A$"&amp;MATCH($J79,SorP!$B$1:$B$6230,0))))</f>
        <v/>
      </c>
      <c r="U79" s="241"/>
      <c r="V79" s="275">
        <f>IF(C79="",NA(),MATCH($B79&amp;$C79,'Smelter Look-up'!$J:$J,0))</f>
        <v>193</v>
      </c>
      <c r="W79" s="276"/>
      <c r="X79" s="276">
        <f t="shared" si="13"/>
        <v>0</v>
      </c>
      <c r="Y79" s="276"/>
      <c r="Z79" s="276"/>
      <c r="AB79" s="278" t="str">
        <f t="shared" si="14"/>
        <v>GoldPT Aneka Tambang (Persero) Tbk</v>
      </c>
    </row>
    <row r="80" spans="1:28" s="277" customFormat="1" ht="40.5">
      <c r="A80" s="216" t="s">
        <v>738</v>
      </c>
      <c r="B80" s="217" t="s">
        <v>1153</v>
      </c>
      <c r="C80" s="221" t="s">
        <v>12759</v>
      </c>
      <c r="D80" s="283" t="s">
        <v>12759</v>
      </c>
      <c r="E80" s="217" t="s">
        <v>1121</v>
      </c>
      <c r="F80" s="217" t="s">
        <v>738</v>
      </c>
      <c r="G80" s="217" t="s">
        <v>15520</v>
      </c>
      <c r="H80" s="218"/>
      <c r="I80" s="219"/>
      <c r="J80" s="219"/>
      <c r="K80" s="273"/>
      <c r="L80" s="273"/>
      <c r="M80" s="273" t="s">
        <v>15842</v>
      </c>
      <c r="N80" s="273" t="s">
        <v>15517</v>
      </c>
      <c r="O80" s="273" t="s">
        <v>15560</v>
      </c>
      <c r="P80" s="220"/>
      <c r="Q80" s="274" t="s">
        <v>15714</v>
      </c>
      <c r="R80" s="217" t="str">
        <f ca="1">IF(ISERROR($V80),"",OFFSET('Smelter Look-up'!$C$4,$V80-4,0)&amp;"")</f>
        <v>PX Precinox S.A.</v>
      </c>
      <c r="S80" s="225" t="str">
        <f t="shared" ca="1" si="12"/>
        <v>CH</v>
      </c>
      <c r="T80" s="225" t="str">
        <f ca="1">IF(B80="","",IF(ISERROR(MATCH($J80,SorP!$B$1:$B$6230,0)),"",INDIRECT("'SorP'!$A$"&amp;MATCH($J80,SorP!$B$1:$B$6230,0))))</f>
        <v/>
      </c>
      <c r="U80" s="241"/>
      <c r="V80" s="275">
        <f>IF(C80="",NA(),MATCH($B80&amp;$C80,'Smelter Look-up'!$J:$J,0))</f>
        <v>194</v>
      </c>
      <c r="W80" s="276"/>
      <c r="X80" s="276">
        <f t="shared" si="13"/>
        <v>0</v>
      </c>
      <c r="Y80" s="276"/>
      <c r="Z80" s="276"/>
      <c r="AB80" s="278" t="str">
        <f t="shared" si="14"/>
        <v>GoldPX Precinox S.A.</v>
      </c>
    </row>
    <row r="81" spans="1:28" s="277" customFormat="1" ht="67.5">
      <c r="A81" s="216" t="s">
        <v>739</v>
      </c>
      <c r="B81" s="217" t="s">
        <v>1153</v>
      </c>
      <c r="C81" s="221" t="s">
        <v>2263</v>
      </c>
      <c r="D81" s="283" t="s">
        <v>2263</v>
      </c>
      <c r="E81" s="217" t="s">
        <v>916</v>
      </c>
      <c r="F81" s="217" t="s">
        <v>739</v>
      </c>
      <c r="G81" s="217" t="s">
        <v>15520</v>
      </c>
      <c r="H81" s="218"/>
      <c r="I81" s="219"/>
      <c r="J81" s="219"/>
      <c r="K81" s="273"/>
      <c r="L81" s="273"/>
      <c r="M81" s="273" t="s">
        <v>15843</v>
      </c>
      <c r="N81" s="273" t="s">
        <v>15517</v>
      </c>
      <c r="O81" s="273" t="s">
        <v>15542</v>
      </c>
      <c r="P81" s="220"/>
      <c r="Q81" s="274"/>
      <c r="R81" s="217" t="str">
        <f ca="1">IF(ISERROR($V81),"",OFFSET('Smelter Look-up'!$C$4,$V81-4,0)&amp;"")</f>
        <v>Rand Refinery (Pty) Ltd.</v>
      </c>
      <c r="S81" s="225" t="str">
        <f t="shared" ca="1" si="12"/>
        <v>ZA</v>
      </c>
      <c r="T81" s="225" t="str">
        <f ca="1">IF(B81="","",IF(ISERROR(MATCH($J81,SorP!$B$1:$B$6230,0)),"",INDIRECT("'SorP'!$A$"&amp;MATCH($J81,SorP!$B$1:$B$6230,0))))</f>
        <v/>
      </c>
      <c r="U81" s="241"/>
      <c r="V81" s="275">
        <f>IF(C81="",NA(),MATCH($B81&amp;$C81,'Smelter Look-up'!$J:$J,0))</f>
        <v>197</v>
      </c>
      <c r="W81" s="276"/>
      <c r="X81" s="276">
        <f t="shared" si="13"/>
        <v>0</v>
      </c>
      <c r="Y81" s="276"/>
      <c r="Z81" s="276"/>
      <c r="AB81" s="278" t="str">
        <f t="shared" si="14"/>
        <v>GoldRand Refinery (Pty) Ltd.</v>
      </c>
    </row>
    <row r="82" spans="1:28" s="277" customFormat="1" ht="54">
      <c r="A82" s="216" t="s">
        <v>740</v>
      </c>
      <c r="B82" s="217" t="s">
        <v>1153</v>
      </c>
      <c r="C82" s="221" t="s">
        <v>936</v>
      </c>
      <c r="D82" s="283" t="s">
        <v>936</v>
      </c>
      <c r="E82" s="217" t="s">
        <v>1120</v>
      </c>
      <c r="F82" s="217" t="s">
        <v>740</v>
      </c>
      <c r="G82" s="217" t="s">
        <v>15520</v>
      </c>
      <c r="H82" s="218"/>
      <c r="I82" s="219"/>
      <c r="J82" s="219"/>
      <c r="K82" s="273"/>
      <c r="L82" s="273"/>
      <c r="M82" s="273" t="s">
        <v>15847</v>
      </c>
      <c r="N82" s="273" t="s">
        <v>15848</v>
      </c>
      <c r="O82" s="273" t="s">
        <v>15849</v>
      </c>
      <c r="P82" s="220"/>
      <c r="Q82" s="274" t="s">
        <v>15714</v>
      </c>
      <c r="R82" s="217" t="str">
        <f ca="1">IF(ISERROR($V82),"",OFFSET('Smelter Look-up'!$C$4,$V82-4,0)&amp;"")</f>
        <v>Royal Canadian Mint</v>
      </c>
      <c r="S82" s="225" t="str">
        <f t="shared" ca="1" si="12"/>
        <v>CA</v>
      </c>
      <c r="T82" s="225" t="str">
        <f ca="1">IF(B82="","",IF(ISERROR(MATCH($J82,SorP!$B$1:$B$6230,0)),"",INDIRECT("'SorP'!$A$"&amp;MATCH($J82,SorP!$B$1:$B$6230,0))))</f>
        <v/>
      </c>
      <c r="U82" s="241"/>
      <c r="V82" s="275">
        <f>IF(C82="",NA(),MATCH($B82&amp;$C82,'Smelter Look-up'!$J:$J,0))</f>
        <v>202</v>
      </c>
      <c r="W82" s="276"/>
      <c r="X82" s="276">
        <f t="shared" si="13"/>
        <v>0</v>
      </c>
      <c r="Y82" s="276"/>
      <c r="Z82" s="276"/>
      <c r="AB82" s="278" t="str">
        <f t="shared" si="14"/>
        <v>GoldRoyal Canadian Mint</v>
      </c>
    </row>
    <row r="83" spans="1:28" s="277" customFormat="1" ht="40.5">
      <c r="A83" s="216" t="s">
        <v>741</v>
      </c>
      <c r="B83" s="217" t="s">
        <v>1153</v>
      </c>
      <c r="C83" s="221" t="s">
        <v>1188</v>
      </c>
      <c r="D83" s="283" t="s">
        <v>1188</v>
      </c>
      <c r="E83" s="217" t="s">
        <v>2576</v>
      </c>
      <c r="F83" s="217" t="s">
        <v>741</v>
      </c>
      <c r="G83" s="217" t="s">
        <v>15520</v>
      </c>
      <c r="H83" s="218"/>
      <c r="I83" s="219"/>
      <c r="J83" s="219"/>
      <c r="K83" s="273"/>
      <c r="L83" s="273"/>
      <c r="M83" s="273"/>
      <c r="N83" s="273"/>
      <c r="O83" s="273"/>
      <c r="P83" s="220"/>
      <c r="Q83" s="274"/>
      <c r="R83" s="217" t="str">
        <f ca="1">IF(ISERROR($V83),"",OFFSET('Smelter Look-up'!$C$4,$V83-4,0)&amp;"")</f>
        <v>Sabin Metal Corp.</v>
      </c>
      <c r="S83" s="225" t="str">
        <f t="shared" ca="1" si="12"/>
        <v>US</v>
      </c>
      <c r="T83" s="225" t="str">
        <f ca="1">IF(B83="","",IF(ISERROR(MATCH($J83,SorP!$B$1:$B$6230,0)),"",INDIRECT("'SorP'!$A$"&amp;MATCH($J83,SorP!$B$1:$B$6230,0))))</f>
        <v/>
      </c>
      <c r="U83" s="241"/>
      <c r="V83" s="275">
        <f>IF(C83="",NA(),MATCH($B83&amp;$C83,'Smelter Look-up'!$J:$J,0))</f>
        <v>204</v>
      </c>
      <c r="W83" s="276"/>
      <c r="X83" s="276">
        <f t="shared" si="13"/>
        <v>0</v>
      </c>
      <c r="Y83" s="276"/>
      <c r="Z83" s="276"/>
      <c r="AB83" s="278" t="str">
        <f t="shared" si="14"/>
        <v>GoldSabin Metal Corp.</v>
      </c>
    </row>
    <row r="84" spans="1:28" s="277" customFormat="1" ht="54">
      <c r="A84" s="216" t="s">
        <v>1432</v>
      </c>
      <c r="B84" s="217" t="s">
        <v>1153</v>
      </c>
      <c r="C84" s="221" t="s">
        <v>1431</v>
      </c>
      <c r="D84" s="283" t="s">
        <v>1431</v>
      </c>
      <c r="E84" s="217" t="s">
        <v>1134</v>
      </c>
      <c r="F84" s="217" t="s">
        <v>1432</v>
      </c>
      <c r="G84" s="217" t="s">
        <v>15520</v>
      </c>
      <c r="H84" s="218"/>
      <c r="I84" s="219"/>
      <c r="J84" s="219"/>
      <c r="K84" s="273"/>
      <c r="L84" s="273"/>
      <c r="M84" s="273" t="s">
        <v>15529</v>
      </c>
      <c r="N84" s="273" t="s">
        <v>15533</v>
      </c>
      <c r="O84" s="273" t="s">
        <v>15534</v>
      </c>
      <c r="P84" s="220" t="s">
        <v>498</v>
      </c>
      <c r="Q84" s="274"/>
      <c r="R84" s="217" t="str">
        <f ca="1">IF(ISERROR($V84),"",OFFSET('Smelter Look-up'!$C$4,$V84-4,0)&amp;"")</f>
        <v>Samduck Precious Metals</v>
      </c>
      <c r="S84" s="225" t="str">
        <f t="shared" ca="1" si="12"/>
        <v>KR</v>
      </c>
      <c r="T84" s="225" t="str">
        <f ca="1">IF(B84="","",IF(ISERROR(MATCH($J84,SorP!$B$1:$B$6230,0)),"",INDIRECT("'SorP'!$A$"&amp;MATCH($J84,SorP!$B$1:$B$6230,0))))</f>
        <v/>
      </c>
      <c r="U84" s="241"/>
      <c r="V84" s="275">
        <f>IF(C84="",NA(),MATCH($B84&amp;$C84,'Smelter Look-up'!$J:$J,0))</f>
        <v>210</v>
      </c>
      <c r="W84" s="276"/>
      <c r="X84" s="276">
        <f t="shared" si="13"/>
        <v>0</v>
      </c>
      <c r="Y84" s="276"/>
      <c r="Z84" s="276"/>
      <c r="AB84" s="278" t="str">
        <f t="shared" si="14"/>
        <v>GoldSamduck Precious Metals</v>
      </c>
    </row>
    <row r="85" spans="1:28" s="277" customFormat="1" ht="54">
      <c r="A85" s="216" t="s">
        <v>742</v>
      </c>
      <c r="B85" s="217" t="s">
        <v>1153</v>
      </c>
      <c r="C85" s="221" t="s">
        <v>2587</v>
      </c>
      <c r="D85" s="283" t="s">
        <v>2587</v>
      </c>
      <c r="E85" s="217" t="s">
        <v>1134</v>
      </c>
      <c r="F85" s="217" t="s">
        <v>742</v>
      </c>
      <c r="G85" s="217" t="s">
        <v>15520</v>
      </c>
      <c r="H85" s="218"/>
      <c r="I85" s="219"/>
      <c r="J85" s="219"/>
      <c r="K85" s="273"/>
      <c r="L85" s="273"/>
      <c r="M85" s="273"/>
      <c r="N85" s="273"/>
      <c r="O85" s="273"/>
      <c r="P85" s="220"/>
      <c r="Q85" s="274"/>
      <c r="R85" s="217" t="str">
        <f ca="1">IF(ISERROR($V85),"",OFFSET('Smelter Look-up'!$C$4,$V85-4,0)&amp;"")</f>
        <v>Samwon Metals Corp.</v>
      </c>
      <c r="S85" s="225" t="str">
        <f t="shared" ca="1" si="12"/>
        <v>KR</v>
      </c>
      <c r="T85" s="225" t="str">
        <f ca="1">IF(B85="","",IF(ISERROR(MATCH($J85,SorP!$B$1:$B$6230,0)),"",INDIRECT("'SorP'!$A$"&amp;MATCH($J85,SorP!$B$1:$B$6230,0))))</f>
        <v/>
      </c>
      <c r="U85" s="241"/>
      <c r="V85" s="275">
        <f>IF(C85="",NA(),MATCH($B85&amp;$C85,'Smelter Look-up'!$J:$J,0))</f>
        <v>211</v>
      </c>
      <c r="W85" s="276"/>
      <c r="X85" s="276">
        <f t="shared" si="13"/>
        <v>0</v>
      </c>
      <c r="Y85" s="276"/>
      <c r="Z85" s="276"/>
      <c r="AB85" s="278" t="str">
        <f t="shared" si="14"/>
        <v>GoldSamwon Metals Corp.</v>
      </c>
    </row>
    <row r="86" spans="1:28" s="277" customFormat="1" ht="67.5">
      <c r="A86" s="216" t="s">
        <v>743</v>
      </c>
      <c r="B86" s="217" t="s">
        <v>1153</v>
      </c>
      <c r="C86" s="221" t="s">
        <v>12760</v>
      </c>
      <c r="D86" s="283" t="s">
        <v>12760</v>
      </c>
      <c r="E86" s="217" t="s">
        <v>1125</v>
      </c>
      <c r="F86" s="217" t="s">
        <v>743</v>
      </c>
      <c r="G86" s="217" t="s">
        <v>15520</v>
      </c>
      <c r="H86" s="218"/>
      <c r="I86" s="219"/>
      <c r="J86" s="219"/>
      <c r="K86" s="273"/>
      <c r="L86" s="273"/>
      <c r="M86" s="273" t="s">
        <v>15852</v>
      </c>
      <c r="N86" s="273" t="s">
        <v>15853</v>
      </c>
      <c r="O86" s="273" t="s">
        <v>15854</v>
      </c>
      <c r="P86" s="220"/>
      <c r="Q86" s="274" t="s">
        <v>15714</v>
      </c>
      <c r="R86" s="217" t="str">
        <f ca="1">IF(ISERROR($V86),"",OFFSET('Smelter Look-up'!$C$4,$V86-4,0)&amp;"")</f>
        <v>SEMPSA Joyeria Plateria S.A.</v>
      </c>
      <c r="S86" s="225" t="str">
        <f t="shared" ca="1" si="12"/>
        <v>ES</v>
      </c>
      <c r="T86" s="225" t="str">
        <f ca="1">IF(B86="","",IF(ISERROR(MATCH($J86,SorP!$B$1:$B$6230,0)),"",INDIRECT("'SorP'!$A$"&amp;MATCH($J86,SorP!$B$1:$B$6230,0))))</f>
        <v/>
      </c>
      <c r="U86" s="241"/>
      <c r="V86" s="275">
        <f>IF(C86="",NA(),MATCH($B86&amp;$C86,'Smelter Look-up'!$J:$J,0))</f>
        <v>214</v>
      </c>
      <c r="W86" s="276"/>
      <c r="X86" s="276">
        <f t="shared" si="13"/>
        <v>0</v>
      </c>
      <c r="Y86" s="276"/>
      <c r="Z86" s="276"/>
      <c r="AB86" s="278" t="str">
        <f t="shared" si="14"/>
        <v>GoldSEMPSA Joyeria Plateria S.A.</v>
      </c>
    </row>
    <row r="87" spans="1:28" s="277" customFormat="1" ht="121.5">
      <c r="A87" s="216" t="s">
        <v>1686</v>
      </c>
      <c r="B87" s="217" t="s">
        <v>1153</v>
      </c>
      <c r="C87" s="221" t="s">
        <v>1685</v>
      </c>
      <c r="D87" s="283" t="s">
        <v>1685</v>
      </c>
      <c r="E87" s="217" t="s">
        <v>1123</v>
      </c>
      <c r="F87" s="217" t="s">
        <v>1686</v>
      </c>
      <c r="G87" s="217" t="s">
        <v>15520</v>
      </c>
      <c r="H87" s="218"/>
      <c r="I87" s="219"/>
      <c r="J87" s="219"/>
      <c r="K87" s="273"/>
      <c r="L87" s="273"/>
      <c r="M87" s="273"/>
      <c r="N87" s="273"/>
      <c r="O87" s="273"/>
      <c r="P87" s="220"/>
      <c r="Q87" s="274"/>
      <c r="R87" s="217" t="str">
        <f ca="1">IF(ISERROR($V87),"",OFFSET('Smelter Look-up'!$C$4,$V87-4,0)&amp;"")</f>
        <v>Shandong Tiancheng Biological Gold Industrial Co., Ltd.</v>
      </c>
      <c r="S87" s="225" t="str">
        <f t="shared" ca="1" si="12"/>
        <v>CN</v>
      </c>
      <c r="T87" s="225" t="str">
        <f ca="1">IF(B87="","",IF(ISERROR(MATCH($J87,SorP!$B$1:$B$6230,0)),"",INDIRECT("'SorP'!$A$"&amp;MATCH($J87,SorP!$B$1:$B$6230,0))))</f>
        <v/>
      </c>
      <c r="U87" s="241"/>
      <c r="V87" s="275">
        <f>IF(C87="",NA(),MATCH($B87&amp;$C87,'Smelter Look-up'!$J:$J,0))</f>
        <v>222</v>
      </c>
      <c r="W87" s="276"/>
      <c r="X87" s="276">
        <f t="shared" si="13"/>
        <v>0</v>
      </c>
      <c r="Y87" s="276"/>
      <c r="Z87" s="276"/>
      <c r="AB87" s="278" t="str">
        <f t="shared" si="14"/>
        <v>GoldShandong Tiancheng Biological Gold Industrial Co., Ltd.</v>
      </c>
    </row>
    <row r="88" spans="1:28" s="277" customFormat="1" ht="94.5">
      <c r="A88" s="216" t="s">
        <v>744</v>
      </c>
      <c r="B88" s="217" t="s">
        <v>1153</v>
      </c>
      <c r="C88" s="221" t="s">
        <v>2265</v>
      </c>
      <c r="D88" s="283" t="s">
        <v>2265</v>
      </c>
      <c r="E88" s="217" t="s">
        <v>1123</v>
      </c>
      <c r="F88" s="217" t="s">
        <v>744</v>
      </c>
      <c r="G88" s="217" t="s">
        <v>15520</v>
      </c>
      <c r="H88" s="218"/>
      <c r="I88" s="219"/>
      <c r="J88" s="219"/>
      <c r="K88" s="273"/>
      <c r="L88" s="273"/>
      <c r="M88" s="273" t="s">
        <v>15576</v>
      </c>
      <c r="N88" s="273" t="s">
        <v>15855</v>
      </c>
      <c r="O88" s="273" t="s">
        <v>15572</v>
      </c>
      <c r="P88" s="220" t="s">
        <v>499</v>
      </c>
      <c r="Q88" s="274"/>
      <c r="R88" s="217" t="str">
        <f ca="1">IF(ISERROR($V88),"",OFFSET('Smelter Look-up'!$C$4,$V88-4,0)&amp;"")</f>
        <v>Shandong Zhaojin Gold &amp; Silver Refinery Co., Ltd.</v>
      </c>
      <c r="S88" s="225" t="str">
        <f t="shared" ca="1" si="12"/>
        <v>CN</v>
      </c>
      <c r="T88" s="225" t="str">
        <f ca="1">IF(B88="","",IF(ISERROR(MATCH($J88,SorP!$B$1:$B$6230,0)),"",INDIRECT("'SorP'!$A$"&amp;MATCH($J88,SorP!$B$1:$B$6230,0))))</f>
        <v/>
      </c>
      <c r="U88" s="241"/>
      <c r="V88" s="275">
        <f>IF(C88="",NA(),MATCH($B88&amp;$C88,'Smelter Look-up'!$J:$J,0))</f>
        <v>223</v>
      </c>
      <c r="W88" s="276"/>
      <c r="X88" s="276">
        <f t="shared" si="13"/>
        <v>0</v>
      </c>
      <c r="Y88" s="276"/>
      <c r="Z88" s="276"/>
      <c r="AB88" s="278" t="str">
        <f t="shared" si="14"/>
        <v>GoldShandong Zhaojin Gold &amp; Silver Refinery Co., Ltd.</v>
      </c>
    </row>
    <row r="89" spans="1:28" s="277" customFormat="1" ht="81">
      <c r="A89" s="216" t="s">
        <v>1415</v>
      </c>
      <c r="B89" s="217" t="s">
        <v>1153</v>
      </c>
      <c r="C89" s="221" t="s">
        <v>2266</v>
      </c>
      <c r="D89" s="283" t="s">
        <v>2266</v>
      </c>
      <c r="E89" s="217" t="s">
        <v>1123</v>
      </c>
      <c r="F89" s="217" t="s">
        <v>1415</v>
      </c>
      <c r="G89" s="217" t="s">
        <v>15520</v>
      </c>
      <c r="H89" s="218"/>
      <c r="I89" s="219"/>
      <c r="J89" s="219"/>
      <c r="K89" s="273"/>
      <c r="L89" s="273"/>
      <c r="M89" s="273" t="s">
        <v>15564</v>
      </c>
      <c r="N89" s="273" t="s">
        <v>15517</v>
      </c>
      <c r="O89" s="273" t="s">
        <v>15542</v>
      </c>
      <c r="P89" s="220"/>
      <c r="Q89" s="274"/>
      <c r="R89" s="217" t="str">
        <f ca="1">IF(ISERROR($V89),"",OFFSET('Smelter Look-up'!$C$4,$V89-4,0)&amp;"")</f>
        <v>Sichuan Tianze Precious Metals Co., Ltd.</v>
      </c>
      <c r="S89" s="225" t="str">
        <f t="shared" ca="1" si="12"/>
        <v>CN</v>
      </c>
      <c r="T89" s="225" t="str">
        <f ca="1">IF(B89="","",IF(ISERROR(MATCH($J89,SorP!$B$1:$B$6230,0)),"",INDIRECT("'SorP'!$A$"&amp;MATCH($J89,SorP!$B$1:$B$6230,0))))</f>
        <v/>
      </c>
      <c r="U89" s="241"/>
      <c r="V89" s="275">
        <f>IF(C89="",NA(),MATCH($B89&amp;$C89,'Smelter Look-up'!$J:$J,0))</f>
        <v>228</v>
      </c>
      <c r="W89" s="276"/>
      <c r="X89" s="276">
        <f t="shared" si="13"/>
        <v>0</v>
      </c>
      <c r="Y89" s="276"/>
      <c r="Z89" s="276"/>
      <c r="AB89" s="278" t="str">
        <f t="shared" si="14"/>
        <v>GoldSichuan Tianze Precious Metals Co., Ltd.</v>
      </c>
    </row>
    <row r="90" spans="1:28" s="277" customFormat="1" ht="121.5">
      <c r="A90" s="216" t="s">
        <v>745</v>
      </c>
      <c r="B90" s="217" t="s">
        <v>1153</v>
      </c>
      <c r="C90" s="221" t="s">
        <v>937</v>
      </c>
      <c r="D90" s="283" t="s">
        <v>937</v>
      </c>
      <c r="E90" s="217" t="s">
        <v>906</v>
      </c>
      <c r="F90" s="217" t="s">
        <v>745</v>
      </c>
      <c r="G90" s="217" t="s">
        <v>15520</v>
      </c>
      <c r="H90" s="218"/>
      <c r="I90" s="219"/>
      <c r="J90" s="219"/>
      <c r="K90" s="273"/>
      <c r="L90" s="273"/>
      <c r="M90" s="273" t="s">
        <v>15857</v>
      </c>
      <c r="N90" s="273" t="s">
        <v>15517</v>
      </c>
      <c r="O90" s="273" t="s">
        <v>15542</v>
      </c>
      <c r="P90" s="220"/>
      <c r="Q90" s="274"/>
      <c r="R90" s="217" t="str">
        <f ca="1">IF(ISERROR($V90),"",OFFSET('Smelter Look-up'!$C$4,$V90-4,0)&amp;"")</f>
        <v>SOE Shyolkovsky Factory of Secondary Precious Metals</v>
      </c>
      <c r="S90" s="225" t="str">
        <f t="shared" ca="1" si="12"/>
        <v>RU</v>
      </c>
      <c r="T90" s="225" t="str">
        <f ca="1">IF(B90="","",IF(ISERROR(MATCH($J90,SorP!$B$1:$B$6230,0)),"",INDIRECT("'SorP'!$A$"&amp;MATCH($J90,SorP!$B$1:$B$6230,0))))</f>
        <v/>
      </c>
      <c r="U90" s="241"/>
      <c r="V90" s="275">
        <f>IF(C90="",NA(),MATCH($B90&amp;$C90,'Smelter Look-up'!$J:$J,0))</f>
        <v>232</v>
      </c>
      <c r="W90" s="276"/>
      <c r="X90" s="276">
        <f t="shared" si="13"/>
        <v>0</v>
      </c>
      <c r="Y90" s="276"/>
      <c r="Z90" s="276"/>
      <c r="AB90" s="278" t="str">
        <f t="shared" si="14"/>
        <v>GoldSOE Shyolkovsky Factory of Secondary Precious Metals</v>
      </c>
    </row>
    <row r="91" spans="1:28" s="277" customFormat="1" ht="81">
      <c r="A91" s="216" t="s">
        <v>746</v>
      </c>
      <c r="B91" s="217" t="s">
        <v>1153</v>
      </c>
      <c r="C91" s="221" t="s">
        <v>938</v>
      </c>
      <c r="D91" s="283" t="s">
        <v>938</v>
      </c>
      <c r="E91" s="217" t="s">
        <v>2575</v>
      </c>
      <c r="F91" s="217" t="s">
        <v>746</v>
      </c>
      <c r="G91" s="217" t="s">
        <v>15520</v>
      </c>
      <c r="H91" s="218"/>
      <c r="I91" s="219"/>
      <c r="J91" s="219"/>
      <c r="K91" s="273"/>
      <c r="L91" s="273"/>
      <c r="M91" s="273" t="s">
        <v>15566</v>
      </c>
      <c r="N91" s="273" t="s">
        <v>15524</v>
      </c>
      <c r="O91" s="273" t="s">
        <v>15534</v>
      </c>
      <c r="P91" s="220" t="s">
        <v>498</v>
      </c>
      <c r="Q91" s="274"/>
      <c r="R91" s="217" t="str">
        <f ca="1">IF(ISERROR($V91),"",OFFSET('Smelter Look-up'!$C$4,$V91-4,0)&amp;"")</f>
        <v>Solar Applied Materials Technology Corp.</v>
      </c>
      <c r="S91" s="225" t="str">
        <f t="shared" ca="1" si="12"/>
        <v>TW</v>
      </c>
      <c r="T91" s="225" t="str">
        <f ca="1">IF(B91="","",IF(ISERROR(MATCH($J91,SorP!$B$1:$B$6230,0)),"",INDIRECT("'SorP'!$A$"&amp;MATCH($J91,SorP!$B$1:$B$6230,0))))</f>
        <v/>
      </c>
      <c r="U91" s="241"/>
      <c r="V91" s="275">
        <f>IF(C91="",NA(),MATCH($B91&amp;$C91,'Smelter Look-up'!$J:$J,0))</f>
        <v>233</v>
      </c>
      <c r="W91" s="276"/>
      <c r="X91" s="276">
        <f t="shared" si="13"/>
        <v>0</v>
      </c>
      <c r="Y91" s="276"/>
      <c r="Z91" s="276"/>
      <c r="AB91" s="278" t="str">
        <f t="shared" si="14"/>
        <v>GoldSolar Applied Materials Technology Corp.</v>
      </c>
    </row>
    <row r="92" spans="1:28" s="277" customFormat="1" ht="67.5">
      <c r="A92" s="216" t="s">
        <v>747</v>
      </c>
      <c r="B92" s="217" t="s">
        <v>1153</v>
      </c>
      <c r="C92" s="221" t="s">
        <v>60</v>
      </c>
      <c r="D92" s="283" t="s">
        <v>60</v>
      </c>
      <c r="E92" s="217" t="s">
        <v>1131</v>
      </c>
      <c r="F92" s="217" t="s">
        <v>747</v>
      </c>
      <c r="G92" s="217" t="s">
        <v>15520</v>
      </c>
      <c r="H92" s="218"/>
      <c r="I92" s="219"/>
      <c r="J92" s="219"/>
      <c r="K92" s="273"/>
      <c r="L92" s="273"/>
      <c r="M92" s="273" t="s">
        <v>15682</v>
      </c>
      <c r="N92" s="273" t="s">
        <v>15863</v>
      </c>
      <c r="O92" s="273" t="s">
        <v>15864</v>
      </c>
      <c r="P92" s="220" t="s">
        <v>499</v>
      </c>
      <c r="Q92" s="274"/>
      <c r="R92" s="217" t="str">
        <f ca="1">IF(ISERROR($V92),"",OFFSET('Smelter Look-up'!$C$4,$V92-4,0)&amp;"")</f>
        <v>Sumitomo Metal Mining Co., Ltd.</v>
      </c>
      <c r="S92" s="225" t="str">
        <f t="shared" ca="1" si="12"/>
        <v>JP</v>
      </c>
      <c r="T92" s="225" t="str">
        <f ca="1">IF(B92="","",IF(ISERROR(MATCH($J92,SorP!$B$1:$B$6230,0)),"",INDIRECT("'SorP'!$A$"&amp;MATCH($J92,SorP!$B$1:$B$6230,0))))</f>
        <v/>
      </c>
      <c r="U92" s="241"/>
      <c r="V92" s="275">
        <f>IF(C92="",NA(),MATCH($B92&amp;$C92,'Smelter Look-up'!$J:$J,0))</f>
        <v>240</v>
      </c>
      <c r="W92" s="276"/>
      <c r="X92" s="276">
        <f t="shared" si="13"/>
        <v>0</v>
      </c>
      <c r="Y92" s="276"/>
      <c r="Z92" s="276"/>
      <c r="AB92" s="278" t="str">
        <f t="shared" si="14"/>
        <v>GoldSumitomo Metal Mining Co., Ltd.</v>
      </c>
    </row>
    <row r="93" spans="1:28" s="277" customFormat="1" ht="67.5">
      <c r="A93" s="216" t="s">
        <v>748</v>
      </c>
      <c r="B93" s="217" t="s">
        <v>1153</v>
      </c>
      <c r="C93" s="221" t="s">
        <v>1256</v>
      </c>
      <c r="D93" s="283" t="s">
        <v>1256</v>
      </c>
      <c r="E93" s="217" t="s">
        <v>1131</v>
      </c>
      <c r="F93" s="217" t="s">
        <v>748</v>
      </c>
      <c r="G93" s="217" t="s">
        <v>15520</v>
      </c>
      <c r="H93" s="218"/>
      <c r="I93" s="219"/>
      <c r="J93" s="219"/>
      <c r="K93" s="273"/>
      <c r="L93" s="273"/>
      <c r="M93" s="273" t="s">
        <v>15682</v>
      </c>
      <c r="N93" s="273" t="s">
        <v>15866</v>
      </c>
      <c r="O93" s="273" t="s">
        <v>15542</v>
      </c>
      <c r="P93" s="220"/>
      <c r="Q93" s="274"/>
      <c r="R93" s="217" t="str">
        <f ca="1">IF(ISERROR($V93),"",OFFSET('Smelter Look-up'!$C$4,$V93-4,0)&amp;"")</f>
        <v>Tanaka Kikinzoku Kogyo K.K.</v>
      </c>
      <c r="S93" s="225" t="str">
        <f t="shared" ca="1" si="12"/>
        <v>JP</v>
      </c>
      <c r="T93" s="225" t="str">
        <f ca="1">IF(B93="","",IF(ISERROR(MATCH($J93,SorP!$B$1:$B$6230,0)),"",INDIRECT("'SorP'!$A$"&amp;MATCH($J93,SorP!$B$1:$B$6230,0))))</f>
        <v/>
      </c>
      <c r="U93" s="241"/>
      <c r="V93" s="275">
        <f>IF(C93="",NA(),MATCH($B93&amp;$C93,'Smelter Look-up'!$J:$J,0))</f>
        <v>252</v>
      </c>
      <c r="W93" s="276"/>
      <c r="X93" s="276">
        <f t="shared" si="13"/>
        <v>0</v>
      </c>
      <c r="Y93" s="276"/>
      <c r="Z93" s="276"/>
      <c r="AB93" s="278" t="str">
        <f t="shared" si="14"/>
        <v>GoldTanaka Kikinzoku Kogyo K.K.</v>
      </c>
    </row>
    <row r="94" spans="1:28" s="277" customFormat="1" ht="81">
      <c r="A94" s="216" t="s">
        <v>749</v>
      </c>
      <c r="B94" s="217" t="s">
        <v>1153</v>
      </c>
      <c r="C94" s="221" t="s">
        <v>2328</v>
      </c>
      <c r="D94" s="283" t="s">
        <v>2328</v>
      </c>
      <c r="E94" s="217" t="s">
        <v>1123</v>
      </c>
      <c r="F94" s="217" t="s">
        <v>749</v>
      </c>
      <c r="G94" s="217" t="s">
        <v>15520</v>
      </c>
      <c r="H94" s="218"/>
      <c r="I94" s="219"/>
      <c r="J94" s="219"/>
      <c r="K94" s="273"/>
      <c r="L94" s="273"/>
      <c r="M94" s="273"/>
      <c r="N94" s="273"/>
      <c r="O94" s="273"/>
      <c r="P94" s="220"/>
      <c r="Q94" s="274"/>
      <c r="R94" s="217" t="str">
        <f ca="1">IF(ISERROR($V94),"",OFFSET('Smelter Look-up'!$C$4,$V94-4,0)&amp;"")</f>
        <v>Great Wall Precious Metals Co., Ltd. of CBPM</v>
      </c>
      <c r="S94" s="225" t="str">
        <f t="shared" ca="1" si="12"/>
        <v>CN</v>
      </c>
      <c r="T94" s="225" t="str">
        <f ca="1">IF(B94="","",IF(ISERROR(MATCH($J94,SorP!$B$1:$B$6230,0)),"",INDIRECT("'SorP'!$A$"&amp;MATCH($J94,SorP!$B$1:$B$6230,0))))</f>
        <v/>
      </c>
      <c r="U94" s="241"/>
      <c r="V94" s="275">
        <f>IF(C94="",NA(),MATCH($B94&amp;$C94,'Smelter Look-up'!$J:$J,0))</f>
        <v>85</v>
      </c>
      <c r="W94" s="276"/>
      <c r="X94" s="276">
        <f t="shared" si="13"/>
        <v>0</v>
      </c>
      <c r="Y94" s="276"/>
      <c r="Z94" s="276"/>
      <c r="AB94" s="278" t="str">
        <f t="shared" si="14"/>
        <v>GoldGreat Wall Precious Metals Co., Ltd. of CBPM</v>
      </c>
    </row>
    <row r="95" spans="1:28" s="277" customFormat="1" ht="94.5">
      <c r="A95" s="216" t="s">
        <v>750</v>
      </c>
      <c r="B95" s="217" t="s">
        <v>1153</v>
      </c>
      <c r="C95" s="221" t="s">
        <v>2268</v>
      </c>
      <c r="D95" s="283" t="s">
        <v>2268</v>
      </c>
      <c r="E95" s="217" t="s">
        <v>1123</v>
      </c>
      <c r="F95" s="217" t="s">
        <v>750</v>
      </c>
      <c r="G95" s="217" t="s">
        <v>15520</v>
      </c>
      <c r="H95" s="218"/>
      <c r="I95" s="219"/>
      <c r="J95" s="219"/>
      <c r="K95" s="273"/>
      <c r="L95" s="273"/>
      <c r="M95" s="273" t="s">
        <v>15871</v>
      </c>
      <c r="N95" s="273" t="s">
        <v>15517</v>
      </c>
      <c r="O95" s="273" t="s">
        <v>15542</v>
      </c>
      <c r="P95" s="220"/>
      <c r="Q95" s="274"/>
      <c r="R95" s="217" t="str">
        <f ca="1">IF(ISERROR($V95),"",OFFSET('Smelter Look-up'!$C$4,$V95-4,0)&amp;"")</f>
        <v>The Refinery of Shandong Gold Mining Co., Ltd.</v>
      </c>
      <c r="S95" s="225" t="str">
        <f t="shared" ca="1" si="12"/>
        <v>CN</v>
      </c>
      <c r="T95" s="225" t="str">
        <f ca="1">IF(B95="","",IF(ISERROR(MATCH($J95,SorP!$B$1:$B$6230,0)),"",INDIRECT("'SorP'!$A$"&amp;MATCH($J95,SorP!$B$1:$B$6230,0))))</f>
        <v/>
      </c>
      <c r="U95" s="241"/>
      <c r="V95" s="275">
        <f>IF(C95="",NA(),MATCH($B95&amp;$C95,'Smelter Look-up'!$J:$J,0))</f>
        <v>256</v>
      </c>
      <c r="W95" s="276"/>
      <c r="X95" s="276">
        <f t="shared" si="13"/>
        <v>0</v>
      </c>
      <c r="Y95" s="276"/>
      <c r="Z95" s="276"/>
      <c r="AB95" s="278" t="str">
        <f t="shared" si="14"/>
        <v>GoldThe Refinery of Shandong Gold Mining Co., Ltd.</v>
      </c>
    </row>
    <row r="96" spans="1:28" s="277" customFormat="1" ht="54">
      <c r="A96" s="216" t="s">
        <v>751</v>
      </c>
      <c r="B96" s="217" t="s">
        <v>1153</v>
      </c>
      <c r="C96" s="221" t="s">
        <v>2269</v>
      </c>
      <c r="D96" s="283" t="s">
        <v>2269</v>
      </c>
      <c r="E96" s="217" t="s">
        <v>1131</v>
      </c>
      <c r="F96" s="217" t="s">
        <v>751</v>
      </c>
      <c r="G96" s="217" t="s">
        <v>15520</v>
      </c>
      <c r="H96" s="218"/>
      <c r="I96" s="219"/>
      <c r="J96" s="219"/>
      <c r="K96" s="273"/>
      <c r="L96" s="273"/>
      <c r="M96" s="273" t="s">
        <v>15873</v>
      </c>
      <c r="N96" s="273" t="s">
        <v>15874</v>
      </c>
      <c r="O96" s="273" t="s">
        <v>15534</v>
      </c>
      <c r="P96" s="220"/>
      <c r="Q96" s="274"/>
      <c r="R96" s="217" t="str">
        <f ca="1">IF(ISERROR($V96),"",OFFSET('Smelter Look-up'!$C$4,$V96-4,0)&amp;"")</f>
        <v>Tokuriki Honten Co., Ltd.</v>
      </c>
      <c r="S96" s="225" t="str">
        <f t="shared" ca="1" si="12"/>
        <v>JP</v>
      </c>
      <c r="T96" s="225" t="str">
        <f ca="1">IF(B96="","",IF(ISERROR(MATCH($J96,SorP!$B$1:$B$6230,0)),"",INDIRECT("'SorP'!$A$"&amp;MATCH($J96,SorP!$B$1:$B$6230,0))))</f>
        <v/>
      </c>
      <c r="U96" s="241"/>
      <c r="V96" s="275">
        <f>IF(C96="",NA(),MATCH($B96&amp;$C96,'Smelter Look-up'!$J:$J,0))</f>
        <v>257</v>
      </c>
      <c r="W96" s="276"/>
      <c r="X96" s="276">
        <f t="shared" si="13"/>
        <v>0</v>
      </c>
      <c r="Y96" s="276"/>
      <c r="Z96" s="276"/>
      <c r="AB96" s="278" t="str">
        <f t="shared" si="14"/>
        <v>GoldTokuriki Honten Co., Ltd.</v>
      </c>
    </row>
    <row r="97" spans="1:28" s="277" customFormat="1" ht="94.5">
      <c r="A97" s="216" t="s">
        <v>752</v>
      </c>
      <c r="B97" s="217" t="s">
        <v>1153</v>
      </c>
      <c r="C97" s="221" t="s">
        <v>2306</v>
      </c>
      <c r="D97" s="283" t="s">
        <v>2306</v>
      </c>
      <c r="E97" s="217" t="s">
        <v>1123</v>
      </c>
      <c r="F97" s="217" t="s">
        <v>752</v>
      </c>
      <c r="G97" s="217" t="s">
        <v>15520</v>
      </c>
      <c r="H97" s="218"/>
      <c r="I97" s="219"/>
      <c r="J97" s="219"/>
      <c r="K97" s="273"/>
      <c r="L97" s="273"/>
      <c r="M97" s="273"/>
      <c r="N97" s="273"/>
      <c r="O97" s="273"/>
      <c r="P97" s="220"/>
      <c r="Q97" s="274"/>
      <c r="R97" s="217" t="str">
        <f ca="1">IF(ISERROR($V97),"",OFFSET('Smelter Look-up'!$C$4,$V97-4,0)&amp;"")</f>
        <v>Tongling Nonferrous Metals Group Co., Ltd.</v>
      </c>
      <c r="S97" s="225" t="str">
        <f t="shared" ca="1" si="12"/>
        <v>CN</v>
      </c>
      <c r="T97" s="225" t="str">
        <f ca="1">IF(B97="","",IF(ISERROR(MATCH($J97,SorP!$B$1:$B$6230,0)),"",INDIRECT("'SorP'!$A$"&amp;MATCH($J97,SorP!$B$1:$B$6230,0))))</f>
        <v/>
      </c>
      <c r="U97" s="241"/>
      <c r="V97" s="275">
        <f>IF(C97="",NA(),MATCH($B97&amp;$C97,'Smelter Look-up'!$J:$J,0))</f>
        <v>258</v>
      </c>
      <c r="W97" s="276"/>
      <c r="X97" s="276">
        <f t="shared" si="13"/>
        <v>0</v>
      </c>
      <c r="Y97" s="276"/>
      <c r="Z97" s="276"/>
      <c r="AB97" s="278" t="str">
        <f t="shared" si="14"/>
        <v>GoldTongling Nonferrous Metals Group Co., Ltd.</v>
      </c>
    </row>
    <row r="98" spans="1:28" s="277" customFormat="1" ht="27">
      <c r="A98" s="216" t="s">
        <v>753</v>
      </c>
      <c r="B98" s="217" t="s">
        <v>1153</v>
      </c>
      <c r="C98" s="221" t="s">
        <v>626</v>
      </c>
      <c r="D98" s="283" t="s">
        <v>626</v>
      </c>
      <c r="E98" s="217" t="s">
        <v>1134</v>
      </c>
      <c r="F98" s="217" t="s">
        <v>753</v>
      </c>
      <c r="G98" s="217" t="s">
        <v>15520</v>
      </c>
      <c r="H98" s="218"/>
      <c r="I98" s="219"/>
      <c r="J98" s="219"/>
      <c r="K98" s="273"/>
      <c r="L98" s="273"/>
      <c r="M98" s="273" t="s">
        <v>15529</v>
      </c>
      <c r="N98" s="273" t="s">
        <v>15533</v>
      </c>
      <c r="O98" s="273" t="s">
        <v>15534</v>
      </c>
      <c r="P98" s="220" t="s">
        <v>498</v>
      </c>
      <c r="Q98" s="274"/>
      <c r="R98" s="217" t="str">
        <f ca="1">IF(ISERROR($V98),"",OFFSET('Smelter Look-up'!$C$4,$V98-4,0)&amp;"")</f>
        <v>Torecom</v>
      </c>
      <c r="S98" s="225" t="str">
        <f t="shared" ca="1" si="12"/>
        <v>KR</v>
      </c>
      <c r="T98" s="225" t="str">
        <f ca="1">IF(B98="","",IF(ISERROR(MATCH($J98,SorP!$B$1:$B$6230,0)),"",INDIRECT("'SorP'!$A$"&amp;MATCH($J98,SorP!$B$1:$B$6230,0))))</f>
        <v/>
      </c>
      <c r="U98" s="241"/>
      <c r="V98" s="275">
        <f>IF(C98="",NA(),MATCH($B98&amp;$C98,'Smelter Look-up'!$J:$J,0))</f>
        <v>262</v>
      </c>
      <c r="W98" s="276"/>
      <c r="X98" s="276">
        <f t="shared" si="13"/>
        <v>0</v>
      </c>
      <c r="Y98" s="276"/>
      <c r="Z98" s="276"/>
      <c r="AB98" s="278" t="str">
        <f t="shared" si="14"/>
        <v>GoldTorecom</v>
      </c>
    </row>
    <row r="99" spans="1:28" s="277" customFormat="1" ht="54">
      <c r="A99" s="216" t="s">
        <v>754</v>
      </c>
      <c r="B99" s="217" t="s">
        <v>1153</v>
      </c>
      <c r="C99" s="221" t="s">
        <v>2270</v>
      </c>
      <c r="D99" s="283" t="s">
        <v>2270</v>
      </c>
      <c r="E99" s="217" t="s">
        <v>1119</v>
      </c>
      <c r="F99" s="217" t="s">
        <v>754</v>
      </c>
      <c r="G99" s="217" t="s">
        <v>13577</v>
      </c>
      <c r="H99" s="218"/>
      <c r="I99" s="219"/>
      <c r="J99" s="219"/>
      <c r="K99" s="273"/>
      <c r="L99" s="273"/>
      <c r="M99" s="273"/>
      <c r="N99" s="273" t="s">
        <v>15517</v>
      </c>
      <c r="O99" s="273" t="s">
        <v>15546</v>
      </c>
      <c r="P99" s="220"/>
      <c r="Q99" s="274"/>
      <c r="R99" s="217" t="str">
        <f ca="1">IF(ISERROR($V99),"",OFFSET('Smelter Look-up'!$C$4,$V99-4,0)&amp;"")</f>
        <v>Umicore Brasil Ltda.</v>
      </c>
      <c r="S99" s="225" t="str">
        <f t="shared" ca="1" si="12"/>
        <v>BR</v>
      </c>
      <c r="T99" s="225" t="str">
        <f ca="1">IF(B99="","",IF(ISERROR(MATCH($J99,SorP!$B$1:$B$6230,0)),"",INDIRECT("'SorP'!$A$"&amp;MATCH($J99,SorP!$B$1:$B$6230,0))))</f>
        <v/>
      </c>
      <c r="U99" s="241"/>
      <c r="V99" s="275">
        <f>IF(C99="",NA(),MATCH($B99&amp;$C99,'Smelter Look-up'!$J:$J,0))</f>
        <v>264</v>
      </c>
      <c r="W99" s="276"/>
      <c r="X99" s="276">
        <f t="shared" si="13"/>
        <v>0</v>
      </c>
      <c r="Y99" s="276"/>
      <c r="Z99" s="276"/>
      <c r="AB99" s="278" t="str">
        <f t="shared" si="14"/>
        <v>GoldUmicore Brasil Ltda.</v>
      </c>
    </row>
    <row r="100" spans="1:28" s="277" customFormat="1" ht="108">
      <c r="A100" s="216" t="s">
        <v>755</v>
      </c>
      <c r="B100" s="217" t="s">
        <v>1153</v>
      </c>
      <c r="C100" s="221" t="s">
        <v>2458</v>
      </c>
      <c r="D100" s="283" t="s">
        <v>2458</v>
      </c>
      <c r="E100" s="217" t="s">
        <v>1118</v>
      </c>
      <c r="F100" s="217" t="s">
        <v>755</v>
      </c>
      <c r="G100" s="217" t="s">
        <v>15520</v>
      </c>
      <c r="H100" s="218"/>
      <c r="I100" s="219"/>
      <c r="J100" s="219"/>
      <c r="K100" s="273"/>
      <c r="L100" s="273"/>
      <c r="M100" s="273" t="s">
        <v>15772</v>
      </c>
      <c r="N100" s="273" t="s">
        <v>15722</v>
      </c>
      <c r="O100" s="273" t="s">
        <v>15534</v>
      </c>
      <c r="P100" s="220" t="s">
        <v>498</v>
      </c>
      <c r="Q100" s="274"/>
      <c r="R100" s="217" t="str">
        <f ca="1">IF(ISERROR($V100),"",OFFSET('Smelter Look-up'!$C$4,$V100-4,0)&amp;"")</f>
        <v>Umicore S.A. Business Unit Precious Metals Refining</v>
      </c>
      <c r="S100" s="225" t="str">
        <f t="shared" ca="1" si="12"/>
        <v>BE</v>
      </c>
      <c r="T100" s="225" t="str">
        <f ca="1">IF(B100="","",IF(ISERROR(MATCH($J100,SorP!$B$1:$B$6230,0)),"",INDIRECT("'SorP'!$A$"&amp;MATCH($J100,SorP!$B$1:$B$6230,0))))</f>
        <v/>
      </c>
      <c r="U100" s="241"/>
      <c r="V100" s="275">
        <f>IF(C100="",NA(),MATCH($B100&amp;$C100,'Smelter Look-up'!$J:$J,0))</f>
        <v>267</v>
      </c>
      <c r="W100" s="276"/>
      <c r="X100" s="276">
        <f t="shared" si="13"/>
        <v>0</v>
      </c>
      <c r="Y100" s="276"/>
      <c r="Z100" s="276"/>
      <c r="AB100" s="278" t="str">
        <f t="shared" si="14"/>
        <v>GoldUmicore S.A. Business Unit Precious Metals Refining</v>
      </c>
    </row>
    <row r="101" spans="1:28" s="277" customFormat="1" ht="81">
      <c r="A101" s="216" t="s">
        <v>756</v>
      </c>
      <c r="B101" s="217" t="s">
        <v>1153</v>
      </c>
      <c r="C101" s="221" t="s">
        <v>843</v>
      </c>
      <c r="D101" s="283" t="s">
        <v>843</v>
      </c>
      <c r="E101" s="217" t="s">
        <v>2576</v>
      </c>
      <c r="F101" s="217" t="s">
        <v>756</v>
      </c>
      <c r="G101" s="217" t="s">
        <v>15520</v>
      </c>
      <c r="H101" s="218"/>
      <c r="I101" s="219"/>
      <c r="J101" s="219"/>
      <c r="K101" s="273"/>
      <c r="L101" s="273"/>
      <c r="M101" s="273" t="s">
        <v>15881</v>
      </c>
      <c r="N101" s="273" t="s">
        <v>15530</v>
      </c>
      <c r="O101" s="273" t="s">
        <v>15613</v>
      </c>
      <c r="P101" s="220" t="s">
        <v>499</v>
      </c>
      <c r="Q101" s="274"/>
      <c r="R101" s="217" t="str">
        <f ca="1">IF(ISERROR($V101),"",OFFSET('Smelter Look-up'!$C$4,$V101-4,0)&amp;"")</f>
        <v>United Precious Metal Refining, Inc.</v>
      </c>
      <c r="S101" s="225" t="str">
        <f t="shared" ca="1" si="12"/>
        <v>US</v>
      </c>
      <c r="T101" s="225" t="str">
        <f ca="1">IF(B101="","",IF(ISERROR(MATCH($J101,SorP!$B$1:$B$6230,0)),"",INDIRECT("'SorP'!$A$"&amp;MATCH($J101,SorP!$B$1:$B$6230,0))))</f>
        <v/>
      </c>
      <c r="U101" s="241"/>
      <c r="V101" s="275">
        <f>IF(C101="",NA(),MATCH($B101&amp;$C101,'Smelter Look-up'!$J:$J,0))</f>
        <v>268</v>
      </c>
      <c r="W101" s="276"/>
      <c r="X101" s="276">
        <f t="shared" si="13"/>
        <v>0</v>
      </c>
      <c r="Y101" s="276"/>
      <c r="Z101" s="276"/>
      <c r="AB101" s="278" t="str">
        <f t="shared" si="14"/>
        <v>GoldUnited Precious Metal Refining, Inc.</v>
      </c>
    </row>
    <row r="102" spans="1:28" s="277" customFormat="1" ht="40.5">
      <c r="A102" s="216" t="s">
        <v>757</v>
      </c>
      <c r="B102" s="217" t="s">
        <v>1153</v>
      </c>
      <c r="C102" s="221" t="s">
        <v>2460</v>
      </c>
      <c r="D102" s="283" t="s">
        <v>2460</v>
      </c>
      <c r="E102" s="217" t="s">
        <v>1121</v>
      </c>
      <c r="F102" s="217" t="s">
        <v>757</v>
      </c>
      <c r="G102" s="217" t="s">
        <v>15520</v>
      </c>
      <c r="H102" s="218"/>
      <c r="I102" s="219"/>
      <c r="J102" s="219"/>
      <c r="K102" s="273"/>
      <c r="L102" s="273"/>
      <c r="M102" s="273" t="s">
        <v>15882</v>
      </c>
      <c r="N102" s="273" t="s">
        <v>15517</v>
      </c>
      <c r="O102" s="273" t="s">
        <v>15542</v>
      </c>
      <c r="P102" s="220"/>
      <c r="Q102" s="274"/>
      <c r="R102" s="217" t="str">
        <f ca="1">IF(ISERROR($V102),"",OFFSET('Smelter Look-up'!$C$4,$V102-4,0)&amp;"")</f>
        <v>Valcambi S.A.</v>
      </c>
      <c r="S102" s="225" t="str">
        <f t="shared" ref="S102:S132" ca="1" si="15">IF(B102="","",IF(ISERROR(MATCH($E102,CL,0)),"Unknown",INDIRECT("'C'!$A$"&amp;MATCH($E102,CL,0)+1)))</f>
        <v>CH</v>
      </c>
      <c r="T102" s="225" t="str">
        <f ca="1">IF(B102="","",IF(ISERROR(MATCH($J102,SorP!$B$1:$B$6230,0)),"",INDIRECT("'SorP'!$A$"&amp;MATCH($J102,SorP!$B$1:$B$6230,0))))</f>
        <v/>
      </c>
      <c r="U102" s="241"/>
      <c r="V102" s="275">
        <f>IF(C102="",NA(),MATCH($B102&amp;$C102,'Smelter Look-up'!$J:$J,0))</f>
        <v>269</v>
      </c>
      <c r="W102" s="276"/>
      <c r="X102" s="276">
        <f t="shared" ref="X102:X132" si="16">IF(AND(C102="Smelter not listed",OR(LEN(D102)=0,LEN(E102)=0)),1,0)</f>
        <v>0</v>
      </c>
      <c r="Y102" s="276"/>
      <c r="Z102" s="276"/>
      <c r="AB102" s="278" t="str">
        <f t="shared" ref="AB102:AB132" si="17">B102&amp;C102</f>
        <v>GoldValcambi S.A.</v>
      </c>
    </row>
    <row r="103" spans="1:28" s="277" customFormat="1" ht="94.5">
      <c r="A103" s="216" t="s">
        <v>758</v>
      </c>
      <c r="B103" s="217" t="s">
        <v>1153</v>
      </c>
      <c r="C103" s="221" t="s">
        <v>2634</v>
      </c>
      <c r="D103" s="283" t="s">
        <v>2634</v>
      </c>
      <c r="E103" s="217" t="s">
        <v>1116</v>
      </c>
      <c r="F103" s="217" t="s">
        <v>758</v>
      </c>
      <c r="G103" s="217" t="s">
        <v>15520</v>
      </c>
      <c r="H103" s="218"/>
      <c r="I103" s="219"/>
      <c r="J103" s="219"/>
      <c r="K103" s="273"/>
      <c r="L103" s="273"/>
      <c r="M103" s="273" t="s">
        <v>15857</v>
      </c>
      <c r="N103" s="273" t="s">
        <v>15883</v>
      </c>
      <c r="O103" s="273" t="s">
        <v>15884</v>
      </c>
      <c r="P103" s="220" t="s">
        <v>499</v>
      </c>
      <c r="Q103" s="274"/>
      <c r="R103" s="217" t="str">
        <f ca="1">IF(ISERROR($V103),"",OFFSET('Smelter Look-up'!$C$4,$V103-4,0)&amp;"")</f>
        <v>Western Australian Mint (T/a The Perth Mint)</v>
      </c>
      <c r="S103" s="225" t="str">
        <f t="shared" ca="1" si="15"/>
        <v>AU</v>
      </c>
      <c r="T103" s="225" t="str">
        <f ca="1">IF(B103="","",IF(ISERROR(MATCH($J103,SorP!$B$1:$B$6230,0)),"",INDIRECT("'SorP'!$A$"&amp;MATCH($J103,SorP!$B$1:$B$6230,0))))</f>
        <v/>
      </c>
      <c r="U103" s="241"/>
      <c r="V103" s="275">
        <f>IF(C103="",NA(),MATCH($B103&amp;$C103,'Smelter Look-up'!$J:$J,0))</f>
        <v>270</v>
      </c>
      <c r="W103" s="276"/>
      <c r="X103" s="276">
        <f t="shared" si="16"/>
        <v>0</v>
      </c>
      <c r="Y103" s="276"/>
      <c r="Z103" s="276"/>
      <c r="AB103" s="278" t="str">
        <f t="shared" si="17"/>
        <v>GoldWestern Australian Mint (T/a The Perth Mint)</v>
      </c>
    </row>
    <row r="104" spans="1:28" s="277" customFormat="1" ht="40.5">
      <c r="A104" s="216" t="s">
        <v>759</v>
      </c>
      <c r="B104" s="217" t="s">
        <v>1153</v>
      </c>
      <c r="C104" s="221" t="s">
        <v>13261</v>
      </c>
      <c r="D104" s="283" t="s">
        <v>15897</v>
      </c>
      <c r="E104" s="217" t="s">
        <v>1131</v>
      </c>
      <c r="F104" s="217" t="s">
        <v>759</v>
      </c>
      <c r="G104" s="217" t="s">
        <v>15520</v>
      </c>
      <c r="H104" s="218"/>
      <c r="I104" s="219"/>
      <c r="J104" s="219"/>
      <c r="K104" s="273"/>
      <c r="L104" s="273"/>
      <c r="M104" s="273" t="s">
        <v>15529</v>
      </c>
      <c r="N104" s="273" t="s">
        <v>15530</v>
      </c>
      <c r="O104" s="273" t="s">
        <v>15574</v>
      </c>
      <c r="P104" s="220" t="s">
        <v>499</v>
      </c>
      <c r="Q104" s="274"/>
      <c r="R104" s="217" t="str">
        <f ca="1">IF(ISERROR($V104),"",OFFSET('Smelter Look-up'!$C$4,$V104-4,0)&amp;"")</f>
        <v>Yamakin Co., Ltd.</v>
      </c>
      <c r="S104" s="225" t="str">
        <f t="shared" ca="1" si="15"/>
        <v>JP</v>
      </c>
      <c r="T104" s="225" t="str">
        <f ca="1">IF(B104="","",IF(ISERROR(MATCH($J104,SorP!$B$1:$B$6230,0)),"",INDIRECT("'SorP'!$A$"&amp;MATCH($J104,SorP!$B$1:$B$6230,0))))</f>
        <v/>
      </c>
      <c r="U104" s="241"/>
      <c r="V104" s="275">
        <f>IF(C104="",NA(),MATCH($B104&amp;$C104,'Smelter Look-up'!$J:$J,0))</f>
        <v>275</v>
      </c>
      <c r="W104" s="276"/>
      <c r="X104" s="276">
        <f t="shared" si="16"/>
        <v>0</v>
      </c>
      <c r="Y104" s="276"/>
      <c r="Z104" s="276"/>
      <c r="AB104" s="278" t="str">
        <f t="shared" si="17"/>
        <v>GoldYamakin Co., Ltd.</v>
      </c>
    </row>
    <row r="105" spans="1:28" s="277" customFormat="1" ht="54">
      <c r="A105" s="216" t="s">
        <v>760</v>
      </c>
      <c r="B105" s="217" t="s">
        <v>1153</v>
      </c>
      <c r="C105" s="221" t="s">
        <v>2272</v>
      </c>
      <c r="D105" s="283" t="s">
        <v>2272</v>
      </c>
      <c r="E105" s="217" t="s">
        <v>1131</v>
      </c>
      <c r="F105" s="217" t="s">
        <v>760</v>
      </c>
      <c r="G105" s="217" t="s">
        <v>15520</v>
      </c>
      <c r="H105" s="218"/>
      <c r="I105" s="219"/>
      <c r="J105" s="219"/>
      <c r="K105" s="273"/>
      <c r="L105" s="273"/>
      <c r="M105" s="273" t="s">
        <v>15529</v>
      </c>
      <c r="N105" s="273" t="s">
        <v>15533</v>
      </c>
      <c r="O105" s="273" t="s">
        <v>15534</v>
      </c>
      <c r="P105" s="220" t="s">
        <v>498</v>
      </c>
      <c r="Q105" s="274"/>
      <c r="R105" s="217" t="str">
        <f ca="1">IF(ISERROR($V105),"",OFFSET('Smelter Look-up'!$C$4,$V105-4,0)&amp;"")</f>
        <v>Yokohama Metal Co., Ltd.</v>
      </c>
      <c r="S105" s="225" t="str">
        <f t="shared" ca="1" si="15"/>
        <v>JP</v>
      </c>
      <c r="T105" s="225" t="str">
        <f ca="1">IF(B105="","",IF(ISERROR(MATCH($J105,SorP!$B$1:$B$6230,0)),"",INDIRECT("'SorP'!$A$"&amp;MATCH($J105,SorP!$B$1:$B$6230,0))))</f>
        <v/>
      </c>
      <c r="U105" s="241"/>
      <c r="V105" s="275">
        <f>IF(C105="",NA(),MATCH($B105&amp;$C105,'Smelter Look-up'!$J:$J,0))</f>
        <v>280</v>
      </c>
      <c r="W105" s="276"/>
      <c r="X105" s="276">
        <f t="shared" si="16"/>
        <v>0</v>
      </c>
      <c r="Y105" s="276"/>
      <c r="Z105" s="276"/>
      <c r="AB105" s="278" t="str">
        <f t="shared" si="17"/>
        <v>GoldYokohama Metal Co., Ltd.</v>
      </c>
    </row>
    <row r="106" spans="1:28" s="277" customFormat="1" ht="121.5">
      <c r="A106" s="216" t="s">
        <v>762</v>
      </c>
      <c r="B106" s="217" t="s">
        <v>1153</v>
      </c>
      <c r="C106" s="221" t="s">
        <v>1348</v>
      </c>
      <c r="D106" s="283" t="s">
        <v>1348</v>
      </c>
      <c r="E106" s="217" t="s">
        <v>1123</v>
      </c>
      <c r="F106" s="217" t="s">
        <v>762</v>
      </c>
      <c r="G106" s="217" t="s">
        <v>15520</v>
      </c>
      <c r="H106" s="218"/>
      <c r="I106" s="219"/>
      <c r="J106" s="219"/>
      <c r="K106" s="273"/>
      <c r="L106" s="273"/>
      <c r="M106" s="273" t="s">
        <v>15901</v>
      </c>
      <c r="N106" s="273" t="s">
        <v>15517</v>
      </c>
      <c r="O106" s="273" t="s">
        <v>15542</v>
      </c>
      <c r="P106" s="220"/>
      <c r="Q106" s="274"/>
      <c r="R106" s="217" t="str">
        <f ca="1">IF(ISERROR($V106),"",OFFSET('Smelter Look-up'!$C$4,$V106-4,0)&amp;"")</f>
        <v>Zhongyuan Gold Smelter of Zhongjin Gold Corporation</v>
      </c>
      <c r="S106" s="225" t="str">
        <f t="shared" ca="1" si="15"/>
        <v>CN</v>
      </c>
      <c r="T106" s="225" t="str">
        <f ca="1">IF(B106="","",IF(ISERROR(MATCH($J106,SorP!$B$1:$B$6230,0)),"",INDIRECT("'SorP'!$A$"&amp;MATCH($J106,SorP!$B$1:$B$6230,0))))</f>
        <v/>
      </c>
      <c r="U106" s="241"/>
      <c r="V106" s="275">
        <f>IF(C106="",NA(),MATCH($B106&amp;$C106,'Smelter Look-up'!$J:$J,0))</f>
        <v>290</v>
      </c>
      <c r="W106" s="276"/>
      <c r="X106" s="276">
        <f t="shared" si="16"/>
        <v>0</v>
      </c>
      <c r="Y106" s="276"/>
      <c r="Z106" s="276"/>
      <c r="AB106" s="278" t="str">
        <f t="shared" si="17"/>
        <v>GoldZhongyuan Gold Smelter of Zhongjin Gold Corporation</v>
      </c>
    </row>
    <row r="107" spans="1:28" s="277" customFormat="1" ht="94.5">
      <c r="A107" s="216" t="s">
        <v>763</v>
      </c>
      <c r="B107" s="217" t="s">
        <v>1153</v>
      </c>
      <c r="C107" s="221" t="s">
        <v>2642</v>
      </c>
      <c r="D107" s="283" t="s">
        <v>2642</v>
      </c>
      <c r="E107" s="217" t="s">
        <v>1123</v>
      </c>
      <c r="F107" s="217" t="s">
        <v>763</v>
      </c>
      <c r="G107" s="217" t="s">
        <v>15520</v>
      </c>
      <c r="H107" s="218"/>
      <c r="I107" s="219"/>
      <c r="J107" s="219"/>
      <c r="K107" s="273"/>
      <c r="L107" s="273"/>
      <c r="M107" s="273" t="s">
        <v>15643</v>
      </c>
      <c r="N107" s="273" t="s">
        <v>15517</v>
      </c>
      <c r="O107" s="273" t="s">
        <v>15542</v>
      </c>
      <c r="P107" s="220"/>
      <c r="Q107" s="274"/>
      <c r="R107" s="217" t="str">
        <f ca="1">IF(ISERROR($V107),"",OFFSET('Smelter Look-up'!$C$4,$V107-4,0)&amp;"")</f>
        <v>Gold Refinery of Zijin Mining Group Co., Ltd.</v>
      </c>
      <c r="S107" s="225" t="str">
        <f t="shared" ca="1" si="15"/>
        <v>CN</v>
      </c>
      <c r="T107" s="225" t="str">
        <f ca="1">IF(B107="","",IF(ISERROR(MATCH($J107,SorP!$B$1:$B$6230,0)),"",INDIRECT("'SorP'!$A$"&amp;MATCH($J107,SorP!$B$1:$B$6230,0))))</f>
        <v/>
      </c>
      <c r="U107" s="241"/>
      <c r="V107" s="275">
        <f>IF(C107="",NA(),MATCH($B107&amp;$C107,'Smelter Look-up'!$J:$J,0))</f>
        <v>83</v>
      </c>
      <c r="W107" s="276"/>
      <c r="X107" s="276">
        <f t="shared" si="16"/>
        <v>0</v>
      </c>
      <c r="Y107" s="276"/>
      <c r="Z107" s="276"/>
      <c r="AB107" s="278" t="str">
        <f t="shared" si="17"/>
        <v>GoldGold Refinery of Zijin Mining Group Co., Ltd.</v>
      </c>
    </row>
    <row r="108" spans="1:28" s="277" customFormat="1" ht="40.5">
      <c r="A108" s="216" t="s">
        <v>2319</v>
      </c>
      <c r="B108" s="217" t="s">
        <v>1153</v>
      </c>
      <c r="C108" s="221" t="s">
        <v>2318</v>
      </c>
      <c r="D108" s="283" t="s">
        <v>2318</v>
      </c>
      <c r="E108" s="217" t="s">
        <v>1140</v>
      </c>
      <c r="F108" s="217" t="s">
        <v>2319</v>
      </c>
      <c r="G108" s="217" t="s">
        <v>15520</v>
      </c>
      <c r="H108" s="218"/>
      <c r="I108" s="219"/>
      <c r="J108" s="219"/>
      <c r="K108" s="273"/>
      <c r="L108" s="273"/>
      <c r="M108" s="273"/>
      <c r="N108" s="273"/>
      <c r="O108" s="273"/>
      <c r="P108" s="220"/>
      <c r="Q108" s="274"/>
      <c r="R108" s="217" t="str">
        <f ca="1">IF(ISERROR($V108),"",OFFSET('Smelter Look-up'!$C$4,$V108-4,0)&amp;"")</f>
        <v>Morris and Watson</v>
      </c>
      <c r="S108" s="225" t="str">
        <f t="shared" ca="1" si="15"/>
        <v>NZ</v>
      </c>
      <c r="T108" s="225" t="str">
        <f ca="1">IF(B108="","",IF(ISERROR(MATCH($J108,SorP!$B$1:$B$6230,0)),"",INDIRECT("'SorP'!$A$"&amp;MATCH($J108,SorP!$B$1:$B$6230,0))))</f>
        <v/>
      </c>
      <c r="U108" s="241"/>
      <c r="V108" s="275">
        <f>IF(C108="",NA(),MATCH($B108&amp;$C108,'Smelter Look-up'!$J:$J,0))</f>
        <v>169</v>
      </c>
      <c r="W108" s="276"/>
      <c r="X108" s="276">
        <f t="shared" si="16"/>
        <v>0</v>
      </c>
      <c r="Y108" s="276"/>
      <c r="Z108" s="276"/>
      <c r="AB108" s="278" t="str">
        <f t="shared" si="17"/>
        <v>GoldMorris and Watson</v>
      </c>
    </row>
    <row r="109" spans="1:28" s="277" customFormat="1" ht="27">
      <c r="A109" s="216" t="s">
        <v>2444</v>
      </c>
      <c r="B109" s="217" t="s">
        <v>1153</v>
      </c>
      <c r="C109" s="221" t="s">
        <v>2443</v>
      </c>
      <c r="D109" s="283" t="s">
        <v>2443</v>
      </c>
      <c r="E109" s="217" t="s">
        <v>13842</v>
      </c>
      <c r="F109" s="217" t="s">
        <v>2444</v>
      </c>
      <c r="G109" s="217" t="s">
        <v>13577</v>
      </c>
      <c r="H109" s="218"/>
      <c r="I109" s="219"/>
      <c r="J109" s="219"/>
      <c r="K109" s="273"/>
      <c r="L109" s="273"/>
      <c r="M109" s="273" t="s">
        <v>15529</v>
      </c>
      <c r="N109" s="273" t="s">
        <v>15533</v>
      </c>
      <c r="O109" s="273" t="s">
        <v>15534</v>
      </c>
      <c r="P109" s="220" t="s">
        <v>498</v>
      </c>
      <c r="Q109" s="274"/>
      <c r="R109" s="217" t="str">
        <f ca="1">IF(ISERROR($V109),"",OFFSET('Smelter Look-up'!$C$4,$V109-4,0)&amp;"")</f>
        <v>SAFINA A.S.</v>
      </c>
      <c r="S109" s="225" t="str">
        <f t="shared" ca="1" si="15"/>
        <v>CZ</v>
      </c>
      <c r="T109" s="225" t="str">
        <f ca="1">IF(B109="","",IF(ISERROR(MATCH($J109,SorP!$B$1:$B$6230,0)),"",INDIRECT("'SorP'!$A$"&amp;MATCH($J109,SorP!$B$1:$B$6230,0))))</f>
        <v/>
      </c>
      <c r="U109" s="241"/>
      <c r="V109" s="275">
        <f>IF(C109="",NA(),MATCH($B109&amp;$C109,'Smelter Look-up'!$J:$J,0))</f>
        <v>206</v>
      </c>
      <c r="W109" s="276"/>
      <c r="X109" s="276">
        <f t="shared" si="16"/>
        <v>0</v>
      </c>
      <c r="Y109" s="276"/>
      <c r="Z109" s="276"/>
      <c r="AB109" s="278" t="str">
        <f t="shared" si="17"/>
        <v>GoldSAFINA A.S.</v>
      </c>
    </row>
    <row r="110" spans="1:28" s="277" customFormat="1" ht="67.5">
      <c r="A110" s="216" t="s">
        <v>693</v>
      </c>
      <c r="B110" s="217" t="s">
        <v>1153</v>
      </c>
      <c r="C110" s="221" t="s">
        <v>692</v>
      </c>
      <c r="D110" s="283" t="s">
        <v>692</v>
      </c>
      <c r="E110" s="217" t="s">
        <v>1123</v>
      </c>
      <c r="F110" s="217" t="s">
        <v>693</v>
      </c>
      <c r="G110" s="217" t="s">
        <v>15520</v>
      </c>
      <c r="H110" s="218"/>
      <c r="I110" s="219"/>
      <c r="J110" s="219"/>
      <c r="K110" s="273"/>
      <c r="L110" s="273"/>
      <c r="M110" s="273"/>
      <c r="N110" s="273"/>
      <c r="O110" s="273"/>
      <c r="P110" s="220"/>
      <c r="Q110" s="274"/>
      <c r="R110" s="217" t="str">
        <f ca="1">IF(ISERROR($V110),"",OFFSET('Smelter Look-up'!$C$4,$V110-4,0)&amp;"")</f>
        <v>Guangdong Jinding Gold Limited</v>
      </c>
      <c r="S110" s="225" t="str">
        <f t="shared" ca="1" si="15"/>
        <v>CN</v>
      </c>
      <c r="T110" s="225" t="str">
        <f ca="1">IF(B110="","",IF(ISERROR(MATCH($J110,SorP!$B$1:$B$6230,0)),"",INDIRECT("'SorP'!$A$"&amp;MATCH($J110,SorP!$B$1:$B$6230,0))))</f>
        <v/>
      </c>
      <c r="U110" s="241"/>
      <c r="V110" s="275">
        <f>IF(C110="",NA(),MATCH($B110&amp;$C110,'Smelter Look-up'!$J:$J,0))</f>
        <v>87</v>
      </c>
      <c r="W110" s="276"/>
      <c r="X110" s="276">
        <f t="shared" si="16"/>
        <v>0</v>
      </c>
      <c r="Y110" s="276"/>
      <c r="Z110" s="276"/>
      <c r="AB110" s="278" t="str">
        <f t="shared" si="17"/>
        <v>GoldGuangdong Jinding Gold Limited</v>
      </c>
    </row>
    <row r="111" spans="1:28" s="277" customFormat="1" ht="67.5">
      <c r="A111" s="216" t="s">
        <v>150</v>
      </c>
      <c r="B111" s="217" t="s">
        <v>1153</v>
      </c>
      <c r="C111" s="221" t="s">
        <v>149</v>
      </c>
      <c r="D111" s="283" t="s">
        <v>149</v>
      </c>
      <c r="E111" s="217" t="s">
        <v>911</v>
      </c>
      <c r="F111" s="217" t="s">
        <v>150</v>
      </c>
      <c r="G111" s="217" t="s">
        <v>15520</v>
      </c>
      <c r="H111" s="218"/>
      <c r="I111" s="219"/>
      <c r="J111" s="219"/>
      <c r="K111" s="273"/>
      <c r="L111" s="273"/>
      <c r="M111" s="273" t="s">
        <v>15880</v>
      </c>
      <c r="N111" s="273" t="s">
        <v>15517</v>
      </c>
      <c r="O111" s="273" t="s">
        <v>15764</v>
      </c>
      <c r="P111" s="220"/>
      <c r="Q111" s="274"/>
      <c r="R111" s="217" t="str">
        <f ca="1">IF(ISERROR($V111),"",OFFSET('Smelter Look-up'!$C$4,$V111-4,0)&amp;"")</f>
        <v>Umicore Precious Metals Thailand</v>
      </c>
      <c r="S111" s="225" t="str">
        <f t="shared" ca="1" si="15"/>
        <v>TH</v>
      </c>
      <c r="T111" s="225" t="str">
        <f ca="1">IF(B111="","",IF(ISERROR(MATCH($J111,SorP!$B$1:$B$6230,0)),"",INDIRECT("'SorP'!$A$"&amp;MATCH($J111,SorP!$B$1:$B$6230,0))))</f>
        <v/>
      </c>
      <c r="U111" s="241"/>
      <c r="V111" s="275">
        <f>IF(C111="",NA(),MATCH($B111&amp;$C111,'Smelter Look-up'!$J:$J,0))</f>
        <v>266</v>
      </c>
      <c r="W111" s="276"/>
      <c r="X111" s="276">
        <f t="shared" si="16"/>
        <v>0</v>
      </c>
      <c r="Y111" s="276"/>
      <c r="Z111" s="276"/>
      <c r="AB111" s="278" t="str">
        <f t="shared" si="17"/>
        <v>GoldUmicore Precious Metals Thailand</v>
      </c>
    </row>
    <row r="112" spans="1:28" s="277" customFormat="1" ht="67.5">
      <c r="A112" s="216" t="s">
        <v>1728</v>
      </c>
      <c r="B112" s="217" t="s">
        <v>1153</v>
      </c>
      <c r="C112" s="221" t="s">
        <v>1727</v>
      </c>
      <c r="D112" s="283" t="s">
        <v>1727</v>
      </c>
      <c r="E112" s="217" t="s">
        <v>2576</v>
      </c>
      <c r="F112" s="217" t="s">
        <v>1728</v>
      </c>
      <c r="G112" s="217" t="s">
        <v>15520</v>
      </c>
      <c r="H112" s="218"/>
      <c r="I112" s="219"/>
      <c r="J112" s="219"/>
      <c r="K112" s="273"/>
      <c r="L112" s="273"/>
      <c r="M112" s="273" t="s">
        <v>15529</v>
      </c>
      <c r="N112" s="273" t="s">
        <v>15533</v>
      </c>
      <c r="O112" s="273" t="s">
        <v>15534</v>
      </c>
      <c r="P112" s="220" t="s">
        <v>498</v>
      </c>
      <c r="Q112" s="274"/>
      <c r="R112" s="217" t="str">
        <f ca="1">IF(ISERROR($V112),"",OFFSET('Smelter Look-up'!$C$4,$V112-4,0)&amp;"")</f>
        <v>Geib Refining Corporation</v>
      </c>
      <c r="S112" s="225" t="str">
        <f t="shared" ca="1" si="15"/>
        <v>US</v>
      </c>
      <c r="T112" s="225" t="str">
        <f ca="1">IF(B112="","",IF(ISERROR(MATCH($J112,SorP!$B$1:$B$6230,0)),"",INDIRECT("'SorP'!$A$"&amp;MATCH($J112,SorP!$B$1:$B$6230,0))))</f>
        <v/>
      </c>
      <c r="U112" s="241"/>
      <c r="V112" s="275">
        <f>IF(C112="",NA(),MATCH($B112&amp;$C112,'Smelter Look-up'!$J:$J,0))</f>
        <v>80</v>
      </c>
      <c r="W112" s="276"/>
      <c r="X112" s="276">
        <f t="shared" si="16"/>
        <v>0</v>
      </c>
      <c r="Y112" s="276"/>
      <c r="Z112" s="276"/>
      <c r="AB112" s="278" t="str">
        <f t="shared" si="17"/>
        <v>GoldGeib Refining Corporation</v>
      </c>
    </row>
    <row r="113" spans="1:28" s="277" customFormat="1" ht="54">
      <c r="A113" s="216" t="s">
        <v>1414</v>
      </c>
      <c r="B113" s="217" t="s">
        <v>1153</v>
      </c>
      <c r="C113" s="221" t="s">
        <v>2278</v>
      </c>
      <c r="D113" s="283" t="s">
        <v>2278</v>
      </c>
      <c r="E113" s="217" t="s">
        <v>1129</v>
      </c>
      <c r="F113" s="217" t="s">
        <v>1414</v>
      </c>
      <c r="G113" s="217" t="s">
        <v>15520</v>
      </c>
      <c r="H113" s="218"/>
      <c r="I113" s="219"/>
      <c r="J113" s="219"/>
      <c r="K113" s="273"/>
      <c r="L113" s="273"/>
      <c r="M113" s="273" t="s">
        <v>15643</v>
      </c>
      <c r="N113" s="273" t="s">
        <v>15517</v>
      </c>
      <c r="O113" s="273" t="s">
        <v>15542</v>
      </c>
      <c r="P113" s="220"/>
      <c r="Q113" s="274"/>
      <c r="R113" s="217" t="str">
        <f ca="1">IF(ISERROR($V113),"",OFFSET('Smelter Look-up'!$C$4,$V113-4,0)&amp;"")</f>
        <v>MMTC-PAMP India Pvt., Ltd.</v>
      </c>
      <c r="S113" s="225" t="str">
        <f t="shared" ca="1" si="15"/>
        <v>IN</v>
      </c>
      <c r="T113" s="225" t="str">
        <f ca="1">IF(B113="","",IF(ISERROR(MATCH($J113,SorP!$B$1:$B$6230,0)),"",INDIRECT("'SorP'!$A$"&amp;MATCH($J113,SorP!$B$1:$B$6230,0))))</f>
        <v/>
      </c>
      <c r="U113" s="241"/>
      <c r="V113" s="275">
        <f>IF(C113="",NA(),MATCH($B113&amp;$C113,'Smelter Look-up'!$J:$J,0))</f>
        <v>167</v>
      </c>
      <c r="W113" s="276"/>
      <c r="X113" s="276">
        <f t="shared" si="16"/>
        <v>0</v>
      </c>
      <c r="Y113" s="276"/>
      <c r="Z113" s="276"/>
      <c r="AB113" s="278" t="str">
        <f t="shared" si="17"/>
        <v>GoldMMTC-PAMP India Pvt., Ltd.</v>
      </c>
    </row>
    <row r="114" spans="1:28" s="277" customFormat="1" ht="67.5">
      <c r="A114" s="216" t="s">
        <v>1412</v>
      </c>
      <c r="B114" s="217" t="s">
        <v>1153</v>
      </c>
      <c r="C114" s="221" t="s">
        <v>13033</v>
      </c>
      <c r="D114" s="283" t="s">
        <v>13033</v>
      </c>
      <c r="E114" s="217" t="s">
        <v>905</v>
      </c>
      <c r="F114" s="217" t="s">
        <v>1412</v>
      </c>
      <c r="G114" s="217" t="s">
        <v>15520</v>
      </c>
      <c r="H114" s="218"/>
      <c r="I114" s="219"/>
      <c r="J114" s="219"/>
      <c r="K114" s="273"/>
      <c r="L114" s="273"/>
      <c r="M114" s="273" t="s">
        <v>15712</v>
      </c>
      <c r="N114" s="273" t="s">
        <v>15517</v>
      </c>
      <c r="O114" s="273" t="s">
        <v>15542</v>
      </c>
      <c r="P114" s="220"/>
      <c r="Q114" s="274"/>
      <c r="R114" s="217" t="str">
        <f ca="1">IF(ISERROR($V114),"",OFFSET('Smelter Look-up'!$C$4,$V114-4,0)&amp;"")</f>
        <v>KGHM Polska Miedz Spolka Akcyjna</v>
      </c>
      <c r="S114" s="225" t="str">
        <f t="shared" ca="1" si="15"/>
        <v>PL</v>
      </c>
      <c r="T114" s="225" t="str">
        <f ca="1">IF(B114="","",IF(ISERROR(MATCH($J114,SorP!$B$1:$B$6230,0)),"",INDIRECT("'SorP'!$A$"&amp;MATCH($J114,SorP!$B$1:$B$6230,0))))</f>
        <v/>
      </c>
      <c r="U114" s="241"/>
      <c r="V114" s="275">
        <f>IF(C114="",NA(),MATCH($B114&amp;$C114,'Smelter Look-up'!$J:$J,0))</f>
        <v>126</v>
      </c>
      <c r="W114" s="276"/>
      <c r="X114" s="276">
        <f t="shared" si="16"/>
        <v>0</v>
      </c>
      <c r="Y114" s="276"/>
      <c r="Z114" s="276"/>
      <c r="AB114" s="278" t="str">
        <f t="shared" si="17"/>
        <v>GoldKGHM Polska Miedz Spolka Akcyjna</v>
      </c>
    </row>
    <row r="115" spans="1:28" s="277" customFormat="1" ht="81">
      <c r="A115" s="216" t="s">
        <v>1410</v>
      </c>
      <c r="B115" s="217" t="s">
        <v>1153</v>
      </c>
      <c r="C115" s="221" t="s">
        <v>1409</v>
      </c>
      <c r="D115" s="283" t="s">
        <v>1409</v>
      </c>
      <c r="E115" s="217" t="s">
        <v>918</v>
      </c>
      <c r="F115" s="217" t="s">
        <v>1410</v>
      </c>
      <c r="G115" s="217" t="s">
        <v>15520</v>
      </c>
      <c r="H115" s="218"/>
      <c r="I115" s="219"/>
      <c r="J115" s="219"/>
      <c r="K115" s="273"/>
      <c r="L115" s="273"/>
      <c r="M115" s="273"/>
      <c r="N115" s="273"/>
      <c r="O115" s="273"/>
      <c r="P115" s="220"/>
      <c r="Q115" s="274"/>
      <c r="R115" s="217" t="str">
        <f ca="1">IF(ISERROR($V115),"",OFFSET('Smelter Look-up'!$C$4,$V115-4,0)&amp;"")</f>
        <v>Fidelity Printers and Refiners Ltd.</v>
      </c>
      <c r="S115" s="225" t="str">
        <f t="shared" ca="1" si="15"/>
        <v>ZW</v>
      </c>
      <c r="T115" s="225" t="str">
        <f ca="1">IF(B115="","",IF(ISERROR(MATCH($J115,SorP!$B$1:$B$6230,0)),"",INDIRECT("'SorP'!$A$"&amp;MATCH($J115,SorP!$B$1:$B$6230,0))))</f>
        <v/>
      </c>
      <c r="U115" s="241"/>
      <c r="V115" s="275">
        <f>IF(C115="",NA(),MATCH($B115&amp;$C115,'Smelter Look-up'!$J:$J,0))</f>
        <v>75</v>
      </c>
      <c r="W115" s="276"/>
      <c r="X115" s="276">
        <f t="shared" si="16"/>
        <v>0</v>
      </c>
      <c r="Y115" s="276"/>
      <c r="Z115" s="276"/>
      <c r="AB115" s="278" t="str">
        <f t="shared" si="17"/>
        <v>GoldFidelity Printers and Refiners Ltd.</v>
      </c>
    </row>
    <row r="116" spans="1:28" s="277" customFormat="1" ht="67.5">
      <c r="A116" s="216" t="s">
        <v>1417</v>
      </c>
      <c r="B116" s="217" t="s">
        <v>1153</v>
      </c>
      <c r="C116" s="221" t="s">
        <v>1416</v>
      </c>
      <c r="D116" s="283" t="s">
        <v>1416</v>
      </c>
      <c r="E116" s="217" t="s">
        <v>2575</v>
      </c>
      <c r="F116" s="217" t="s">
        <v>1417</v>
      </c>
      <c r="G116" s="217" t="s">
        <v>15520</v>
      </c>
      <c r="H116" s="218"/>
      <c r="I116" s="219"/>
      <c r="J116" s="219"/>
      <c r="K116" s="273"/>
      <c r="L116" s="273"/>
      <c r="M116" s="273" t="s">
        <v>15856</v>
      </c>
      <c r="N116" s="273" t="s">
        <v>15530</v>
      </c>
      <c r="O116" s="273" t="s">
        <v>15574</v>
      </c>
      <c r="P116" s="220" t="s">
        <v>499</v>
      </c>
      <c r="Q116" s="274"/>
      <c r="R116" s="217" t="str">
        <f ca="1">IF(ISERROR($V116),"",OFFSET('Smelter Look-up'!$C$4,$V116-4,0)&amp;"")</f>
        <v>Singway Technology Co., Ltd.</v>
      </c>
      <c r="S116" s="225" t="str">
        <f t="shared" ca="1" si="15"/>
        <v>TW</v>
      </c>
      <c r="T116" s="225" t="str">
        <f ca="1">IF(B116="","",IF(ISERROR(MATCH($J116,SorP!$B$1:$B$6230,0)),"",INDIRECT("'SorP'!$A$"&amp;MATCH($J116,SorP!$B$1:$B$6230,0))))</f>
        <v/>
      </c>
      <c r="U116" s="241"/>
      <c r="V116" s="275">
        <f>IF(C116="",NA(),MATCH($B116&amp;$C116,'Smelter Look-up'!$J:$J,0))</f>
        <v>230</v>
      </c>
      <c r="W116" s="276"/>
      <c r="X116" s="276">
        <f t="shared" si="16"/>
        <v>0</v>
      </c>
      <c r="Y116" s="276"/>
      <c r="Z116" s="276"/>
      <c r="AB116" s="278" t="str">
        <f t="shared" si="17"/>
        <v>GoldSingway Technology Co., Ltd.</v>
      </c>
    </row>
    <row r="117" spans="1:28" s="277" customFormat="1" ht="67.5">
      <c r="A117" s="216" t="s">
        <v>14142</v>
      </c>
      <c r="B117" s="217" t="s">
        <v>1153</v>
      </c>
      <c r="C117" s="221" t="s">
        <v>14141</v>
      </c>
      <c r="D117" s="283" t="s">
        <v>14141</v>
      </c>
      <c r="E117" s="217" t="s">
        <v>1123</v>
      </c>
      <c r="F117" s="217" t="s">
        <v>14142</v>
      </c>
      <c r="G117" s="217" t="s">
        <v>14250</v>
      </c>
      <c r="H117" s="218"/>
      <c r="I117" s="219"/>
      <c r="J117" s="219"/>
      <c r="K117" s="273"/>
      <c r="L117" s="273"/>
      <c r="M117" s="273"/>
      <c r="N117" s="273"/>
      <c r="O117" s="273"/>
      <c r="P117" s="220"/>
      <c r="Q117" s="274"/>
      <c r="R117" s="217" t="str">
        <f ca="1">IF(ISERROR($V117),"",OFFSET('Smelter Look-up'!$C$4,$V117-4,0)&amp;"")</f>
        <v>Shandong Humon Smelting Co., Ltd.</v>
      </c>
      <c r="S117" s="225" t="str">
        <f t="shared" ca="1" si="15"/>
        <v>CN</v>
      </c>
      <c r="T117" s="225" t="str">
        <f ca="1">IF(B117="","",IF(ISERROR(MATCH($J117,SorP!$B$1:$B$6230,0)),"",INDIRECT("'SorP'!$A$"&amp;MATCH($J117,SorP!$B$1:$B$6230,0))))</f>
        <v/>
      </c>
      <c r="U117" s="241"/>
      <c r="V117" s="275">
        <f>IF(C117="",NA(),MATCH($B117&amp;$C117,'Smelter Look-up'!$J:$J,0))</f>
        <v>219</v>
      </c>
      <c r="W117" s="276"/>
      <c r="X117" s="276">
        <f t="shared" si="16"/>
        <v>0</v>
      </c>
      <c r="Y117" s="276"/>
      <c r="Z117" s="276"/>
      <c r="AB117" s="278" t="str">
        <f t="shared" si="17"/>
        <v>GoldShandong Humon Smelting Co., Ltd.</v>
      </c>
    </row>
    <row r="118" spans="1:28" s="277" customFormat="1" ht="67.5">
      <c r="A118" s="216" t="s">
        <v>1738</v>
      </c>
      <c r="B118" s="217" t="s">
        <v>1153</v>
      </c>
      <c r="C118" s="221" t="s">
        <v>1737</v>
      </c>
      <c r="D118" s="283" t="s">
        <v>1737</v>
      </c>
      <c r="E118" s="217" t="s">
        <v>1115</v>
      </c>
      <c r="F118" s="217" t="s">
        <v>1738</v>
      </c>
      <c r="G118" s="217" t="s">
        <v>15520</v>
      </c>
      <c r="H118" s="218"/>
      <c r="I118" s="219"/>
      <c r="J118" s="219"/>
      <c r="K118" s="273"/>
      <c r="L118" s="273"/>
      <c r="M118" s="273" t="s">
        <v>15536</v>
      </c>
      <c r="N118" s="273" t="s">
        <v>15517</v>
      </c>
      <c r="O118" s="273" t="s">
        <v>15537</v>
      </c>
      <c r="P118" s="220"/>
      <c r="Q118" s="274"/>
      <c r="R118" s="217" t="str">
        <f ca="1">IF(ISERROR($V118),"",OFFSET('Smelter Look-up'!$C$4,$V118-4,0)&amp;"")</f>
        <v>Al Etihad Gold Refinery DMCC</v>
      </c>
      <c r="S118" s="225" t="str">
        <f t="shared" ca="1" si="15"/>
        <v>AE</v>
      </c>
      <c r="T118" s="225" t="str">
        <f ca="1">IF(B118="","",IF(ISERROR(MATCH($J118,SorP!$B$1:$B$6230,0)),"",INDIRECT("'SorP'!$A$"&amp;MATCH($J118,SorP!$B$1:$B$6230,0))))</f>
        <v/>
      </c>
      <c r="U118" s="241"/>
      <c r="V118" s="275">
        <f>IF(C118="",NA(),MATCH($B118&amp;$C118,'Smelter Look-up'!$J:$J,0))</f>
        <v>13</v>
      </c>
      <c r="W118" s="276"/>
      <c r="X118" s="276">
        <f t="shared" si="16"/>
        <v>0</v>
      </c>
      <c r="Y118" s="276"/>
      <c r="Z118" s="276"/>
      <c r="AB118" s="278" t="str">
        <f t="shared" si="17"/>
        <v>GoldAl Etihad Gold Refinery DMCC</v>
      </c>
    </row>
    <row r="119" spans="1:28" s="277" customFormat="1" ht="54">
      <c r="A119" s="216" t="s">
        <v>1741</v>
      </c>
      <c r="B119" s="217" t="s">
        <v>1153</v>
      </c>
      <c r="C119" s="221" t="s">
        <v>1740</v>
      </c>
      <c r="D119" s="283" t="s">
        <v>1740</v>
      </c>
      <c r="E119" s="217" t="s">
        <v>1115</v>
      </c>
      <c r="F119" s="217" t="s">
        <v>1741</v>
      </c>
      <c r="G119" s="217" t="s">
        <v>15520</v>
      </c>
      <c r="H119" s="218"/>
      <c r="I119" s="219"/>
      <c r="J119" s="219"/>
      <c r="K119" s="273"/>
      <c r="L119" s="273"/>
      <c r="M119" s="273" t="s">
        <v>15529</v>
      </c>
      <c r="N119" s="273" t="s">
        <v>15522</v>
      </c>
      <c r="O119" s="273" t="s">
        <v>15611</v>
      </c>
      <c r="P119" s="220"/>
      <c r="Q119" s="274"/>
      <c r="R119" s="217" t="str">
        <f ca="1">IF(ISERROR($V119),"",OFFSET('Smelter Look-up'!$C$4,$V119-4,0)&amp;"")</f>
        <v>Emirates Gold DMCC</v>
      </c>
      <c r="S119" s="225" t="str">
        <f t="shared" ca="1" si="15"/>
        <v>AE</v>
      </c>
      <c r="T119" s="225" t="str">
        <f ca="1">IF(B119="","",IF(ISERROR(MATCH($J119,SorP!$B$1:$B$6230,0)),"",INDIRECT("'SorP'!$A$"&amp;MATCH($J119,SorP!$B$1:$B$6230,0))))</f>
        <v/>
      </c>
      <c r="U119" s="241"/>
      <c r="V119" s="275">
        <f>IF(C119="",NA(),MATCH($B119&amp;$C119,'Smelter Look-up'!$J:$J,0))</f>
        <v>73</v>
      </c>
      <c r="W119" s="276"/>
      <c r="X119" s="276">
        <f t="shared" si="16"/>
        <v>0</v>
      </c>
      <c r="Y119" s="276"/>
      <c r="Z119" s="276"/>
      <c r="AB119" s="278" t="str">
        <f t="shared" si="17"/>
        <v>GoldEmirates Gold DMCC</v>
      </c>
    </row>
    <row r="120" spans="1:28" s="277" customFormat="1" ht="67.5">
      <c r="A120" s="216" t="s">
        <v>14139</v>
      </c>
      <c r="B120" s="217" t="s">
        <v>1153</v>
      </c>
      <c r="C120" s="221" t="s">
        <v>14138</v>
      </c>
      <c r="D120" s="283" t="s">
        <v>14138</v>
      </c>
      <c r="E120" s="217" t="s">
        <v>1115</v>
      </c>
      <c r="F120" s="217" t="s">
        <v>14139</v>
      </c>
      <c r="G120" s="217" t="s">
        <v>14250</v>
      </c>
      <c r="H120" s="218"/>
      <c r="I120" s="219"/>
      <c r="J120" s="219"/>
      <c r="K120" s="273"/>
      <c r="L120" s="273"/>
      <c r="M120" s="273"/>
      <c r="N120" s="273"/>
      <c r="O120" s="273"/>
      <c r="P120" s="220"/>
      <c r="Q120" s="274"/>
      <c r="R120" s="217" t="str">
        <f ca="1">IF(ISERROR($V120),"",OFFSET('Smelter Look-up'!$C$4,$V120-4,0)&amp;"")</f>
        <v>International Precious Metal Refiners</v>
      </c>
      <c r="S120" s="225" t="str">
        <f t="shared" ca="1" si="15"/>
        <v>AE</v>
      </c>
      <c r="T120" s="225" t="str">
        <f ca="1">IF(B120="","",IF(ISERROR(MATCH($J120,SorP!$B$1:$B$6230,0)),"",INDIRECT("'SorP'!$A$"&amp;MATCH($J120,SorP!$B$1:$B$6230,0))))</f>
        <v/>
      </c>
      <c r="U120" s="241"/>
      <c r="V120" s="275">
        <f>IF(C120="",NA(),MATCH($B120&amp;$C120,'Smelter Look-up'!$J:$J,0))</f>
        <v>106</v>
      </c>
      <c r="W120" s="276"/>
      <c r="X120" s="276">
        <f t="shared" si="16"/>
        <v>0</v>
      </c>
      <c r="Y120" s="276"/>
      <c r="Z120" s="276"/>
      <c r="AB120" s="278" t="str">
        <f t="shared" si="17"/>
        <v>GoldInternational Precious Metal Refiners</v>
      </c>
    </row>
    <row r="121" spans="1:28" s="277" customFormat="1" ht="54">
      <c r="A121" s="216" t="s">
        <v>1743</v>
      </c>
      <c r="B121" s="217" t="s">
        <v>1153</v>
      </c>
      <c r="C121" s="221" t="s">
        <v>1742</v>
      </c>
      <c r="D121" s="283" t="s">
        <v>1742</v>
      </c>
      <c r="E121" s="217" t="s">
        <v>1115</v>
      </c>
      <c r="F121" s="217" t="s">
        <v>1743</v>
      </c>
      <c r="G121" s="217" t="s">
        <v>15520</v>
      </c>
      <c r="H121" s="218"/>
      <c r="I121" s="219"/>
      <c r="J121" s="219"/>
      <c r="K121" s="273"/>
      <c r="L121" s="273"/>
      <c r="M121" s="273"/>
      <c r="N121" s="273"/>
      <c r="O121" s="273"/>
      <c r="P121" s="220"/>
      <c r="Q121" s="274"/>
      <c r="R121" s="217" t="str">
        <f ca="1">IF(ISERROR($V121),"",OFFSET('Smelter Look-up'!$C$4,$V121-4,0)&amp;"")</f>
        <v>Kaloti Precious Metals</v>
      </c>
      <c r="S121" s="225" t="str">
        <f t="shared" ca="1" si="15"/>
        <v>AE</v>
      </c>
      <c r="T121" s="225" t="str">
        <f ca="1">IF(B121="","",IF(ISERROR(MATCH($J121,SorP!$B$1:$B$6230,0)),"",INDIRECT("'SorP'!$A$"&amp;MATCH($J121,SorP!$B$1:$B$6230,0))))</f>
        <v/>
      </c>
      <c r="U121" s="241"/>
      <c r="V121" s="275">
        <f>IF(C121="",NA(),MATCH($B121&amp;$C121,'Smelter Look-up'!$J:$J,0))</f>
        <v>121</v>
      </c>
      <c r="W121" s="276"/>
      <c r="X121" s="276">
        <f t="shared" si="16"/>
        <v>0</v>
      </c>
      <c r="Y121" s="276"/>
      <c r="Z121" s="276"/>
      <c r="AB121" s="278" t="str">
        <f t="shared" si="17"/>
        <v>GoldKaloti Precious Metals</v>
      </c>
    </row>
    <row r="122" spans="1:28" s="277" customFormat="1" ht="40.5">
      <c r="A122" s="216" t="s">
        <v>1745</v>
      </c>
      <c r="B122" s="217" t="s">
        <v>1153</v>
      </c>
      <c r="C122" s="221" t="s">
        <v>1744</v>
      </c>
      <c r="D122" s="283" t="s">
        <v>1744</v>
      </c>
      <c r="E122" s="217" t="s">
        <v>908</v>
      </c>
      <c r="F122" s="217" t="s">
        <v>1745</v>
      </c>
      <c r="G122" s="217" t="s">
        <v>15520</v>
      </c>
      <c r="H122" s="218"/>
      <c r="I122" s="219"/>
      <c r="J122" s="219"/>
      <c r="K122" s="273"/>
      <c r="L122" s="273"/>
      <c r="M122" s="273"/>
      <c r="N122" s="273"/>
      <c r="O122" s="273"/>
      <c r="P122" s="220"/>
      <c r="Q122" s="274"/>
      <c r="R122" s="217" t="str">
        <f ca="1">IF(ISERROR($V122),"",OFFSET('Smelter Look-up'!$C$4,$V122-4,0)&amp;"")</f>
        <v>Sudan Gold Refinery</v>
      </c>
      <c r="S122" s="225" t="str">
        <f t="shared" ca="1" si="15"/>
        <v>SD</v>
      </c>
      <c r="T122" s="225" t="str">
        <f ca="1">IF(B122="","",IF(ISERROR(MATCH($J122,SorP!$B$1:$B$6230,0)),"",INDIRECT("'SorP'!$A$"&amp;MATCH($J122,SorP!$B$1:$B$6230,0))))</f>
        <v/>
      </c>
      <c r="U122" s="241"/>
      <c r="V122" s="275">
        <f>IF(C122="",NA(),MATCH($B122&amp;$C122,'Smelter Look-up'!$J:$J,0))</f>
        <v>238</v>
      </c>
      <c r="W122" s="276"/>
      <c r="X122" s="276">
        <f t="shared" si="16"/>
        <v>0</v>
      </c>
      <c r="Y122" s="276"/>
      <c r="Z122" s="276"/>
      <c r="AB122" s="278" t="str">
        <f t="shared" si="17"/>
        <v>GoldSudan Gold Refinery</v>
      </c>
    </row>
    <row r="123" spans="1:28" s="277" customFormat="1" ht="27">
      <c r="A123" s="216" t="s">
        <v>1747</v>
      </c>
      <c r="B123" s="217" t="s">
        <v>1153</v>
      </c>
      <c r="C123" s="221" t="s">
        <v>2327</v>
      </c>
      <c r="D123" s="283" t="s">
        <v>2327</v>
      </c>
      <c r="E123" s="217" t="s">
        <v>1130</v>
      </c>
      <c r="F123" s="217" t="s">
        <v>1747</v>
      </c>
      <c r="G123" s="217" t="s">
        <v>15520</v>
      </c>
      <c r="H123" s="218"/>
      <c r="I123" s="219"/>
      <c r="J123" s="219"/>
      <c r="K123" s="273"/>
      <c r="L123" s="273"/>
      <c r="M123" s="273" t="s">
        <v>15566</v>
      </c>
      <c r="N123" s="273" t="s">
        <v>15517</v>
      </c>
      <c r="O123" s="273" t="s">
        <v>15542</v>
      </c>
      <c r="P123" s="220"/>
      <c r="Q123" s="274"/>
      <c r="R123" s="217" t="str">
        <f ca="1">IF(ISERROR($V123),"",OFFSET('Smelter Look-up'!$C$4,$V123-4,0)&amp;"")</f>
        <v>T.C.A S.p.A</v>
      </c>
      <c r="S123" s="225" t="str">
        <f t="shared" ca="1" si="15"/>
        <v>IT</v>
      </c>
      <c r="T123" s="225" t="str">
        <f ca="1">IF(B123="","",IF(ISERROR(MATCH($J123,SorP!$B$1:$B$6230,0)),"",INDIRECT("'SorP'!$A$"&amp;MATCH($J123,SorP!$B$1:$B$6230,0))))</f>
        <v/>
      </c>
      <c r="U123" s="241"/>
      <c r="V123" s="275">
        <f>IF(C123="",NA(),MATCH($B123&amp;$C123,'Smelter Look-up'!$J:$J,0))</f>
        <v>243</v>
      </c>
      <c r="W123" s="276"/>
      <c r="X123" s="276">
        <f t="shared" si="16"/>
        <v>0</v>
      </c>
      <c r="Y123" s="276"/>
      <c r="Z123" s="276"/>
      <c r="AB123" s="278" t="str">
        <f t="shared" si="17"/>
        <v>GoldT.C.A S.p.A</v>
      </c>
    </row>
    <row r="124" spans="1:28" s="277" customFormat="1" ht="54">
      <c r="A124" s="216" t="s">
        <v>2442</v>
      </c>
      <c r="B124" s="217" t="s">
        <v>1153</v>
      </c>
      <c r="C124" s="221" t="s">
        <v>14140</v>
      </c>
      <c r="D124" s="283" t="s">
        <v>14140</v>
      </c>
      <c r="E124" s="217" t="s">
        <v>1139</v>
      </c>
      <c r="F124" s="217" t="s">
        <v>2442</v>
      </c>
      <c r="G124" s="217" t="s">
        <v>15520</v>
      </c>
      <c r="H124" s="218"/>
      <c r="I124" s="219"/>
      <c r="J124" s="219"/>
      <c r="K124" s="273"/>
      <c r="L124" s="273"/>
      <c r="M124" s="273" t="s">
        <v>15529</v>
      </c>
      <c r="N124" s="273" t="s">
        <v>15844</v>
      </c>
      <c r="O124" s="273" t="s">
        <v>15609</v>
      </c>
      <c r="P124" s="220" t="s">
        <v>498</v>
      </c>
      <c r="Q124" s="274"/>
      <c r="R124" s="217" t="str">
        <f ca="1">IF(ISERROR($V124),"",OFFSET('Smelter Look-up'!$C$4,$V124-4,0)&amp;"")</f>
        <v>REMONDIS PMR B.V.</v>
      </c>
      <c r="S124" s="225" t="str">
        <f t="shared" ca="1" si="15"/>
        <v>NL</v>
      </c>
      <c r="T124" s="225" t="str">
        <f ca="1">IF(B124="","",IF(ISERROR(MATCH($J124,SorP!$B$1:$B$6230,0)),"",INDIRECT("'SorP'!$A$"&amp;MATCH($J124,SorP!$B$1:$B$6230,0))))</f>
        <v/>
      </c>
      <c r="U124" s="241"/>
      <c r="V124" s="275">
        <f>IF(C124="",NA(),MATCH($B124&amp;$C124,'Smelter Look-up'!$J:$J,0))</f>
        <v>201</v>
      </c>
      <c r="W124" s="276"/>
      <c r="X124" s="276">
        <f t="shared" si="16"/>
        <v>0</v>
      </c>
      <c r="Y124" s="276"/>
      <c r="Z124" s="276"/>
      <c r="AB124" s="278" t="str">
        <f t="shared" si="17"/>
        <v>GoldREMONDIS PMR B.V.</v>
      </c>
    </row>
    <row r="125" spans="1:28" s="277" customFormat="1" ht="54">
      <c r="A125" s="216" t="s">
        <v>14137</v>
      </c>
      <c r="B125" s="217" t="s">
        <v>1153</v>
      </c>
      <c r="C125" s="221" t="s">
        <v>14136</v>
      </c>
      <c r="D125" s="283" t="s">
        <v>14136</v>
      </c>
      <c r="E125" s="217" t="s">
        <v>1115</v>
      </c>
      <c r="F125" s="217" t="s">
        <v>14137</v>
      </c>
      <c r="G125" s="217" t="s">
        <v>14250</v>
      </c>
      <c r="H125" s="218"/>
      <c r="I125" s="219"/>
      <c r="J125" s="219"/>
      <c r="K125" s="273"/>
      <c r="L125" s="273"/>
      <c r="M125" s="273"/>
      <c r="N125" s="273"/>
      <c r="O125" s="273"/>
      <c r="P125" s="220"/>
      <c r="Q125" s="274"/>
      <c r="R125" s="217" t="str">
        <f ca="1">IF(ISERROR($V125),"",OFFSET('Smelter Look-up'!$C$4,$V125-4,0)&amp;"")</f>
        <v>Fujairah Gold FZC</v>
      </c>
      <c r="S125" s="225" t="str">
        <f t="shared" ca="1" si="15"/>
        <v>AE</v>
      </c>
      <c r="T125" s="225" t="str">
        <f ca="1">IF(B125="","",IF(ISERROR(MATCH($J125,SorP!$B$1:$B$6230,0)),"",INDIRECT("'SorP'!$A$"&amp;MATCH($J125,SorP!$B$1:$B$6230,0))))</f>
        <v/>
      </c>
      <c r="U125" s="241"/>
      <c r="V125" s="275">
        <f>IF(C125="",NA(),MATCH($B125&amp;$C125,'Smelter Look-up'!$J:$J,0))</f>
        <v>77</v>
      </c>
      <c r="W125" s="276"/>
      <c r="X125" s="276">
        <f t="shared" si="16"/>
        <v>0</v>
      </c>
      <c r="Y125" s="276"/>
      <c r="Z125" s="276"/>
      <c r="AB125" s="278" t="str">
        <f t="shared" si="17"/>
        <v>GoldFujairah Gold FZC</v>
      </c>
    </row>
    <row r="126" spans="1:28" s="277" customFormat="1" ht="40.5">
      <c r="A126" s="216" t="s">
        <v>2374</v>
      </c>
      <c r="B126" s="217" t="s">
        <v>1153</v>
      </c>
      <c r="C126" s="221" t="s">
        <v>2373</v>
      </c>
      <c r="D126" s="283" t="s">
        <v>2373</v>
      </c>
      <c r="E126" s="217" t="s">
        <v>1118</v>
      </c>
      <c r="F126" s="217" t="s">
        <v>2374</v>
      </c>
      <c r="G126" s="217" t="s">
        <v>15520</v>
      </c>
      <c r="H126" s="218"/>
      <c r="I126" s="219"/>
      <c r="J126" s="219"/>
      <c r="K126" s="273"/>
      <c r="L126" s="273"/>
      <c r="M126" s="273"/>
      <c r="N126" s="273"/>
      <c r="O126" s="273"/>
      <c r="P126" s="220"/>
      <c r="Q126" s="274"/>
      <c r="R126" s="217" t="str">
        <f ca="1">IF(ISERROR($V126),"",OFFSET('Smelter Look-up'!$C$4,$V126-4,0)&amp;"")</f>
        <v>Tony Goetz NV</v>
      </c>
      <c r="S126" s="225" t="str">
        <f t="shared" ca="1" si="15"/>
        <v>BE</v>
      </c>
      <c r="T126" s="225" t="str">
        <f ca="1">IF(B126="","",IF(ISERROR(MATCH($J126,SorP!$B$1:$B$6230,0)),"",INDIRECT("'SorP'!$A$"&amp;MATCH($J126,SorP!$B$1:$B$6230,0))))</f>
        <v/>
      </c>
      <c r="U126" s="241"/>
      <c r="V126" s="275">
        <f>IF(C126="",NA(),MATCH($B126&amp;$C126,'Smelter Look-up'!$J:$J,0))</f>
        <v>260</v>
      </c>
      <c r="W126" s="276"/>
      <c r="X126" s="276">
        <f t="shared" si="16"/>
        <v>0</v>
      </c>
      <c r="Y126" s="276"/>
      <c r="Z126" s="276"/>
      <c r="AB126" s="278" t="str">
        <f t="shared" si="17"/>
        <v>GoldTony Goetz NV</v>
      </c>
    </row>
    <row r="127" spans="1:28" s="277" customFormat="1" ht="40.5">
      <c r="A127" s="216" t="s">
        <v>1749</v>
      </c>
      <c r="B127" s="217" t="s">
        <v>1153</v>
      </c>
      <c r="C127" s="221" t="s">
        <v>2428</v>
      </c>
      <c r="D127" s="283" t="s">
        <v>2428</v>
      </c>
      <c r="E127" s="217" t="s">
        <v>1134</v>
      </c>
      <c r="F127" s="217" t="s">
        <v>1749</v>
      </c>
      <c r="G127" s="217" t="s">
        <v>15520</v>
      </c>
      <c r="H127" s="218"/>
      <c r="I127" s="219"/>
      <c r="J127" s="219"/>
      <c r="K127" s="273"/>
      <c r="L127" s="273"/>
      <c r="M127" s="273" t="s">
        <v>15529</v>
      </c>
      <c r="N127" s="273" t="s">
        <v>15517</v>
      </c>
      <c r="O127" s="273" t="s">
        <v>15527</v>
      </c>
      <c r="P127" s="220" t="s">
        <v>499</v>
      </c>
      <c r="Q127" s="274"/>
      <c r="R127" s="217" t="str">
        <f ca="1">IF(ISERROR($V127),"",OFFSET('Smelter Look-up'!$C$4,$V127-4,0)&amp;"")</f>
        <v>Korea Zinc Co., Ltd.</v>
      </c>
      <c r="S127" s="225" t="str">
        <f t="shared" ca="1" si="15"/>
        <v>KR</v>
      </c>
      <c r="T127" s="225" t="str">
        <f ca="1">IF(B127="","",IF(ISERROR(MATCH($J127,SorP!$B$1:$B$6230,0)),"",INDIRECT("'SorP'!$A$"&amp;MATCH($J127,SorP!$B$1:$B$6230,0))))</f>
        <v/>
      </c>
      <c r="U127" s="241"/>
      <c r="V127" s="275">
        <f>IF(C127="",NA(),MATCH($B127&amp;$C127,'Smelter Look-up'!$J:$J,0))</f>
        <v>131</v>
      </c>
      <c r="W127" s="276"/>
      <c r="X127" s="276">
        <f t="shared" si="16"/>
        <v>0</v>
      </c>
      <c r="Y127" s="276"/>
      <c r="Z127" s="276"/>
      <c r="AB127" s="278" t="str">
        <f t="shared" si="17"/>
        <v>GoldKorea Zinc Co., Ltd.</v>
      </c>
    </row>
    <row r="128" spans="1:28" s="277" customFormat="1" ht="40.5">
      <c r="A128" s="216" t="s">
        <v>2656</v>
      </c>
      <c r="B128" s="217" t="s">
        <v>1153</v>
      </c>
      <c r="C128" s="221" t="s">
        <v>2655</v>
      </c>
      <c r="D128" s="283" t="s">
        <v>2655</v>
      </c>
      <c r="E128" s="217" t="s">
        <v>1119</v>
      </c>
      <c r="F128" s="217" t="s">
        <v>2656</v>
      </c>
      <c r="G128" s="217" t="s">
        <v>15520</v>
      </c>
      <c r="H128" s="218"/>
      <c r="I128" s="219"/>
      <c r="J128" s="219"/>
      <c r="K128" s="273"/>
      <c r="L128" s="273"/>
      <c r="M128" s="273" t="s">
        <v>15720</v>
      </c>
      <c r="N128" s="273" t="s">
        <v>15517</v>
      </c>
      <c r="O128" s="273" t="s">
        <v>15562</v>
      </c>
      <c r="P128" s="220"/>
      <c r="Q128" s="274"/>
      <c r="R128" s="217" t="str">
        <f ca="1">IF(ISERROR($V128),"",OFFSET('Smelter Look-up'!$C$4,$V128-4,0)&amp;"")</f>
        <v>Marsam Metals</v>
      </c>
      <c r="S128" s="225" t="str">
        <f t="shared" ca="1" si="15"/>
        <v>BR</v>
      </c>
      <c r="T128" s="225" t="str">
        <f ca="1">IF(B128="","",IF(ISERROR(MATCH($J128,SorP!$B$1:$B$6230,0)),"",INDIRECT("'SorP'!$A$"&amp;MATCH($J128,SorP!$B$1:$B$6230,0))))</f>
        <v/>
      </c>
      <c r="U128" s="241"/>
      <c r="V128" s="275">
        <f>IF(C128="",NA(),MATCH($B128&amp;$C128,'Smelter Look-up'!$J:$J,0))</f>
        <v>148</v>
      </c>
      <c r="W128" s="276"/>
      <c r="X128" s="276">
        <f t="shared" si="16"/>
        <v>0</v>
      </c>
      <c r="Y128" s="276"/>
      <c r="Z128" s="276"/>
      <c r="AB128" s="278" t="str">
        <f t="shared" si="17"/>
        <v>GoldMarsam Metals</v>
      </c>
    </row>
    <row r="129" spans="1:28" s="277" customFormat="1" ht="40.5">
      <c r="A129" s="216" t="s">
        <v>2455</v>
      </c>
      <c r="B129" s="217" t="s">
        <v>1153</v>
      </c>
      <c r="C129" s="221" t="s">
        <v>2454</v>
      </c>
      <c r="D129" s="283" t="s">
        <v>2454</v>
      </c>
      <c r="E129" s="217" t="s">
        <v>1132</v>
      </c>
      <c r="F129" s="217" t="s">
        <v>2455</v>
      </c>
      <c r="G129" s="217" t="s">
        <v>15520</v>
      </c>
      <c r="H129" s="218"/>
      <c r="I129" s="219"/>
      <c r="J129" s="219"/>
      <c r="K129" s="273"/>
      <c r="L129" s="273"/>
      <c r="M129" s="273" t="s">
        <v>15875</v>
      </c>
      <c r="N129" s="273" t="s">
        <v>15517</v>
      </c>
      <c r="O129" s="273" t="s">
        <v>15546</v>
      </c>
      <c r="P129" s="220"/>
      <c r="Q129" s="274"/>
      <c r="R129" s="217" t="str">
        <f ca="1">IF(ISERROR($V129),"",OFFSET('Smelter Look-up'!$C$4,$V129-4,0)&amp;"")</f>
        <v>TOO Tau-Ken-Altyn</v>
      </c>
      <c r="S129" s="225" t="str">
        <f t="shared" ca="1" si="15"/>
        <v>KZ</v>
      </c>
      <c r="T129" s="225" t="str">
        <f ca="1">IF(B129="","",IF(ISERROR(MATCH($J129,SorP!$B$1:$B$6230,0)),"",INDIRECT("'SorP'!$A$"&amp;MATCH($J129,SorP!$B$1:$B$6230,0))))</f>
        <v/>
      </c>
      <c r="U129" s="241"/>
      <c r="V129" s="275">
        <f>IF(C129="",NA(),MATCH($B129&amp;$C129,'Smelter Look-up'!$J:$J,0))</f>
        <v>261</v>
      </c>
      <c r="W129" s="276"/>
      <c r="X129" s="276">
        <f t="shared" si="16"/>
        <v>0</v>
      </c>
      <c r="Y129" s="276"/>
      <c r="Z129" s="276"/>
      <c r="AB129" s="278" t="str">
        <f t="shared" si="17"/>
        <v>GoldTOO Tau-Ken-Altyn</v>
      </c>
    </row>
    <row r="130" spans="1:28" s="277" customFormat="1" ht="67.5">
      <c r="A130" s="216" t="s">
        <v>2578</v>
      </c>
      <c r="B130" s="217" t="s">
        <v>1153</v>
      </c>
      <c r="C130" s="221" t="s">
        <v>2577</v>
      </c>
      <c r="D130" s="283" t="s">
        <v>2577</v>
      </c>
      <c r="E130" s="217" t="s">
        <v>2576</v>
      </c>
      <c r="F130" s="217" t="s">
        <v>2578</v>
      </c>
      <c r="G130" s="217" t="s">
        <v>15520</v>
      </c>
      <c r="H130" s="218"/>
      <c r="I130" s="219"/>
      <c r="J130" s="219"/>
      <c r="K130" s="273"/>
      <c r="L130" s="273"/>
      <c r="M130" s="273"/>
      <c r="N130" s="273"/>
      <c r="O130" s="273"/>
      <c r="P130" s="220"/>
      <c r="Q130" s="274"/>
      <c r="R130" s="217" t="str">
        <f ca="1">IF(ISERROR($V130),"",OFFSET('Smelter Look-up'!$C$4,$V130-4,0)&amp;"")</f>
        <v>Abington Reldan Metals, LLC</v>
      </c>
      <c r="S130" s="225" t="str">
        <f t="shared" ca="1" si="15"/>
        <v>US</v>
      </c>
      <c r="T130" s="225" t="str">
        <f ca="1">IF(B130="","",IF(ISERROR(MATCH($J130,SorP!$B$1:$B$6230,0)),"",INDIRECT("'SorP'!$A$"&amp;MATCH($J130,SorP!$B$1:$B$6230,0))))</f>
        <v/>
      </c>
      <c r="U130" s="241"/>
      <c r="V130" s="275">
        <f>IF(C130="",NA(),MATCH($B130&amp;$C130,'Smelter Look-up'!$J:$J,0))</f>
        <v>6</v>
      </c>
      <c r="W130" s="276"/>
      <c r="X130" s="276">
        <f t="shared" si="16"/>
        <v>0</v>
      </c>
      <c r="Y130" s="276"/>
      <c r="Z130" s="276"/>
      <c r="AB130" s="278" t="str">
        <f t="shared" si="17"/>
        <v>GoldAbington Reldan Metals, LLC</v>
      </c>
    </row>
    <row r="131" spans="1:28" s="277" customFormat="1" ht="27">
      <c r="A131" s="216" t="s">
        <v>2371</v>
      </c>
      <c r="B131" s="217" t="s">
        <v>1153</v>
      </c>
      <c r="C131" s="221" t="s">
        <v>2370</v>
      </c>
      <c r="D131" s="283" t="s">
        <v>2370</v>
      </c>
      <c r="E131" s="217" t="s">
        <v>1127</v>
      </c>
      <c r="F131" s="217" t="s">
        <v>2371</v>
      </c>
      <c r="G131" s="217" t="s">
        <v>15520</v>
      </c>
      <c r="H131" s="218"/>
      <c r="I131" s="219"/>
      <c r="J131" s="219"/>
      <c r="K131" s="273"/>
      <c r="L131" s="273"/>
      <c r="M131" s="273" t="s">
        <v>15850</v>
      </c>
      <c r="N131" s="273" t="s">
        <v>15517</v>
      </c>
      <c r="O131" s="273" t="s">
        <v>15518</v>
      </c>
      <c r="P131" s="220"/>
      <c r="Q131" s="274"/>
      <c r="R131" s="217" t="str">
        <f ca="1">IF(ISERROR($V131),"",OFFSET('Smelter Look-up'!$C$4,$V131-4,0)&amp;"")</f>
        <v>SAAMP</v>
      </c>
      <c r="S131" s="225" t="str">
        <f t="shared" ca="1" si="15"/>
        <v>FR</v>
      </c>
      <c r="T131" s="225" t="str">
        <f ca="1">IF(B131="","",IF(ISERROR(MATCH($J131,SorP!$B$1:$B$6230,0)),"",INDIRECT("'SorP'!$A$"&amp;MATCH($J131,SorP!$B$1:$B$6230,0))))</f>
        <v/>
      </c>
      <c r="U131" s="241"/>
      <c r="V131" s="275">
        <f>IF(C131="",NA(),MATCH($B131&amp;$C131,'Smelter Look-up'!$J:$J,0))</f>
        <v>203</v>
      </c>
      <c r="W131" s="276"/>
      <c r="X131" s="276">
        <f t="shared" si="16"/>
        <v>0</v>
      </c>
      <c r="Y131" s="276"/>
      <c r="Z131" s="276"/>
      <c r="AB131" s="278" t="str">
        <f t="shared" si="17"/>
        <v>GoldSAAMP</v>
      </c>
    </row>
    <row r="132" spans="1:28" s="277" customFormat="1" ht="40.5">
      <c r="A132" s="216" t="s">
        <v>2584</v>
      </c>
      <c r="B132" s="217" t="s">
        <v>1153</v>
      </c>
      <c r="C132" s="221" t="s">
        <v>2583</v>
      </c>
      <c r="D132" s="283" t="s">
        <v>2583</v>
      </c>
      <c r="E132" s="217" t="s">
        <v>1114</v>
      </c>
      <c r="F132" s="217" t="s">
        <v>2584</v>
      </c>
      <c r="G132" s="217" t="s">
        <v>15520</v>
      </c>
      <c r="H132" s="218"/>
      <c r="I132" s="219"/>
      <c r="J132" s="219"/>
      <c r="K132" s="273"/>
      <c r="L132" s="273"/>
      <c r="M132" s="273" t="s">
        <v>15529</v>
      </c>
      <c r="N132" s="273" t="s">
        <v>15522</v>
      </c>
      <c r="O132" s="273" t="s">
        <v>15713</v>
      </c>
      <c r="P132" s="220"/>
      <c r="Q132" s="274"/>
      <c r="R132" s="217" t="str">
        <f ca="1">IF(ISERROR($V132),"",OFFSET('Smelter Look-up'!$C$4,$V132-4,0)&amp;"")</f>
        <v>L'Orfebre S.A.</v>
      </c>
      <c r="S132" s="225" t="str">
        <f t="shared" ca="1" si="15"/>
        <v>AD</v>
      </c>
      <c r="T132" s="225" t="str">
        <f ca="1">IF(B132="","",IF(ISERROR(MATCH($J132,SorP!$B$1:$B$6230,0)),"",INDIRECT("'SorP'!$A$"&amp;MATCH($J132,SorP!$B$1:$B$6230,0))))</f>
        <v/>
      </c>
      <c r="U132" s="241"/>
      <c r="V132" s="275">
        <f>IF(C132="",NA(),MATCH($B132&amp;$C132,'Smelter Look-up'!$J:$J,0))</f>
        <v>142</v>
      </c>
      <c r="W132" s="276"/>
      <c r="X132" s="276">
        <f t="shared" si="16"/>
        <v>0</v>
      </c>
      <c r="Y132" s="276"/>
      <c r="Z132" s="276"/>
      <c r="AB132" s="278" t="str">
        <f t="shared" si="17"/>
        <v>GoldL'Orfebre S.A.</v>
      </c>
    </row>
    <row r="133" spans="1:28" s="277" customFormat="1" ht="27">
      <c r="A133" s="216" t="s">
        <v>14130</v>
      </c>
      <c r="B133" s="217" t="s">
        <v>1153</v>
      </c>
      <c r="C133" s="221" t="s">
        <v>14129</v>
      </c>
      <c r="D133" s="283" t="s">
        <v>14129</v>
      </c>
      <c r="E133" s="217" t="s">
        <v>1130</v>
      </c>
      <c r="F133" s="217" t="s">
        <v>14130</v>
      </c>
      <c r="G133" s="217" t="s">
        <v>14250</v>
      </c>
      <c r="H133" s="218"/>
      <c r="I133" s="219"/>
      <c r="J133" s="219"/>
      <c r="K133" s="273"/>
      <c r="L133" s="273"/>
      <c r="M133" s="273"/>
      <c r="N133" s="273" t="s">
        <v>15517</v>
      </c>
      <c r="O133" s="273" t="s">
        <v>15518</v>
      </c>
      <c r="P133" s="220"/>
      <c r="Q133" s="274"/>
      <c r="R133" s="217" t="str">
        <f ca="1">IF(ISERROR($V133),"",OFFSET('Smelter Look-up'!$C$4,$V133-4,0)&amp;"")</f>
        <v>8853 S.p.A.</v>
      </c>
      <c r="S133" s="225" t="str">
        <f t="shared" ref="S133" ca="1" si="18">IF(B133="","",IF(ISERROR(MATCH($E133,CL,0)),"Unknown",INDIRECT("'C'!$A$"&amp;MATCH($E133,CL,0)+1)))</f>
        <v>IT</v>
      </c>
      <c r="T133" s="225" t="str">
        <f ca="1">IF(B133="","",IF(ISERROR(MATCH($J133,SorP!$B$1:$B$6230,0)),"",INDIRECT("'SorP'!$A$"&amp;MATCH($J133,SorP!$B$1:$B$6230,0))))</f>
        <v/>
      </c>
      <c r="U133" s="241"/>
      <c r="V133" s="275">
        <f>IF(C133="",NA(),MATCH($B133&amp;$C133,'Smelter Look-up'!$J:$J,0))</f>
        <v>5</v>
      </c>
      <c r="W133" s="276"/>
      <c r="X133" s="276">
        <f t="shared" ref="X133" si="19">IF(AND(C133="Smelter not listed",OR(LEN(D133)=0,LEN(E133)=0)),1,0)</f>
        <v>0</v>
      </c>
      <c r="Y133" s="276"/>
      <c r="Z133" s="276"/>
      <c r="AB133" s="278" t="str">
        <f t="shared" ref="AB133" si="20">B133&amp;C133</f>
        <v>Gold8853 S.p.A.</v>
      </c>
    </row>
    <row r="134" spans="1:28" s="277" customFormat="1" ht="27">
      <c r="A134" s="216" t="s">
        <v>2650</v>
      </c>
      <c r="B134" s="217" t="s">
        <v>1153</v>
      </c>
      <c r="C134" s="221" t="s">
        <v>2649</v>
      </c>
      <c r="D134" s="283" t="s">
        <v>2649</v>
      </c>
      <c r="E134" s="217" t="s">
        <v>1130</v>
      </c>
      <c r="F134" s="217" t="s">
        <v>2650</v>
      </c>
      <c r="G134" s="217" t="s">
        <v>15520</v>
      </c>
      <c r="H134" s="218"/>
      <c r="I134" s="219"/>
      <c r="J134" s="219"/>
      <c r="K134" s="273"/>
      <c r="L134" s="273"/>
      <c r="M134" s="273"/>
      <c r="N134" s="273" t="s">
        <v>15530</v>
      </c>
      <c r="O134" s="273" t="s">
        <v>15681</v>
      </c>
      <c r="P134" s="220"/>
      <c r="Q134" s="274"/>
      <c r="R134" s="217" t="str">
        <f ca="1">IF(ISERROR($V134),"",OFFSET('Smelter Look-up'!$C$4,$V134-4,0)&amp;"")</f>
        <v>Italpreziosi</v>
      </c>
      <c r="S134" s="225" t="str">
        <f t="shared" ref="S134:S165" ca="1" si="21">IF(B134="","",IF(ISERROR(MATCH($E134,CL,0)),"Unknown",INDIRECT("'C'!$A$"&amp;MATCH($E134,CL,0)+1)))</f>
        <v>IT</v>
      </c>
      <c r="T134" s="225" t="str">
        <f ca="1">IF(B134="","",IF(ISERROR(MATCH($J134,SorP!$B$1:$B$6230,0)),"",INDIRECT("'SorP'!$A$"&amp;MATCH($J134,SorP!$B$1:$B$6230,0))))</f>
        <v/>
      </c>
      <c r="U134" s="241"/>
      <c r="V134" s="275">
        <f>IF(C134="",NA(),MATCH($B134&amp;$C134,'Smelter Look-up'!$J:$J,0))</f>
        <v>109</v>
      </c>
      <c r="W134" s="276"/>
      <c r="X134" s="276">
        <f t="shared" ref="X134:X165" si="22">IF(AND(C134="Smelter not listed",OR(LEN(D134)=0,LEN(E134)=0)),1,0)</f>
        <v>0</v>
      </c>
      <c r="Y134" s="276"/>
      <c r="Z134" s="276"/>
      <c r="AB134" s="278" t="str">
        <f t="shared" ref="AB134:AB165" si="23">B134&amp;C134</f>
        <v>GoldItalpreziosi</v>
      </c>
    </row>
    <row r="135" spans="1:28" s="277" customFormat="1" ht="67.5">
      <c r="A135" s="216" t="s">
        <v>2314</v>
      </c>
      <c r="B135" s="217" t="s">
        <v>1153</v>
      </c>
      <c r="C135" s="221" t="s">
        <v>2311</v>
      </c>
      <c r="D135" s="283" t="s">
        <v>2311</v>
      </c>
      <c r="E135" s="217" t="s">
        <v>1124</v>
      </c>
      <c r="F135" s="217" t="s">
        <v>2314</v>
      </c>
      <c r="G135" s="217" t="s">
        <v>15520</v>
      </c>
      <c r="H135" s="218"/>
      <c r="I135" s="219"/>
      <c r="J135" s="219"/>
      <c r="K135" s="273"/>
      <c r="L135" s="273"/>
      <c r="M135" s="273" t="s">
        <v>15529</v>
      </c>
      <c r="N135" s="273" t="s">
        <v>15530</v>
      </c>
      <c r="O135" s="273" t="s">
        <v>15574</v>
      </c>
      <c r="P135" s="220"/>
      <c r="Q135" s="274"/>
      <c r="R135" s="217" t="str">
        <f ca="1">IF(ISERROR($V135),"",OFFSET('Smelter Look-up'!$C$4,$V135-4,0)&amp;"")</f>
        <v>SAXONIA Edelmetalle GmbH</v>
      </c>
      <c r="S135" s="225" t="str">
        <f t="shared" ca="1" si="21"/>
        <v>DE</v>
      </c>
      <c r="T135" s="225" t="str">
        <f ca="1">IF(B135="","",IF(ISERROR(MATCH($J135,SorP!$B$1:$B$6230,0)),"",INDIRECT("'SorP'!$A$"&amp;MATCH($J135,SorP!$B$1:$B$6230,0))))</f>
        <v/>
      </c>
      <c r="U135" s="241"/>
      <c r="V135" s="275">
        <f>IF(C135="",NA(),MATCH($B135&amp;$C135,'Smelter Look-up'!$J:$J,0))</f>
        <v>212</v>
      </c>
      <c r="W135" s="276"/>
      <c r="X135" s="276">
        <f t="shared" si="22"/>
        <v>0</v>
      </c>
      <c r="Y135" s="276"/>
      <c r="Z135" s="276"/>
      <c r="AB135" s="278" t="str">
        <f t="shared" si="23"/>
        <v>GoldSAXONIA Edelmetalle GmbH</v>
      </c>
    </row>
    <row r="136" spans="1:28" s="277" customFormat="1" ht="67.5">
      <c r="A136" s="216" t="s">
        <v>2315</v>
      </c>
      <c r="B136" s="217" t="s">
        <v>1153</v>
      </c>
      <c r="C136" s="221" t="s">
        <v>2312</v>
      </c>
      <c r="D136" s="283" t="s">
        <v>2312</v>
      </c>
      <c r="E136" s="217" t="s">
        <v>1124</v>
      </c>
      <c r="F136" s="217" t="s">
        <v>2315</v>
      </c>
      <c r="G136" s="217" t="s">
        <v>15520</v>
      </c>
      <c r="H136" s="218"/>
      <c r="I136" s="219"/>
      <c r="J136" s="219"/>
      <c r="K136" s="273"/>
      <c r="L136" s="273"/>
      <c r="M136" s="273" t="s">
        <v>15888</v>
      </c>
      <c r="N136" s="273" t="s">
        <v>15517</v>
      </c>
      <c r="O136" s="273" t="s">
        <v>15574</v>
      </c>
      <c r="P136" s="220"/>
      <c r="Q136" s="274"/>
      <c r="R136" s="217" t="str">
        <f ca="1">IF(ISERROR($V136),"",OFFSET('Smelter Look-up'!$C$4,$V136-4,0)&amp;"")</f>
        <v>WIELAND Edelmetalle GmbH</v>
      </c>
      <c r="S136" s="225" t="str">
        <f t="shared" ca="1" si="21"/>
        <v>DE</v>
      </c>
      <c r="T136" s="225" t="str">
        <f ca="1">IF(B136="","",IF(ISERROR(MATCH($J136,SorP!$B$1:$B$6230,0)),"",INDIRECT("'SorP'!$A$"&amp;MATCH($J136,SorP!$B$1:$B$6230,0))))</f>
        <v/>
      </c>
      <c r="U136" s="241"/>
      <c r="V136" s="275">
        <f>IF(C136="",NA(),MATCH($B136&amp;$C136,'Smelter Look-up'!$J:$J,0))</f>
        <v>271</v>
      </c>
      <c r="W136" s="276"/>
      <c r="X136" s="276">
        <f t="shared" si="22"/>
        <v>0</v>
      </c>
      <c r="Y136" s="276"/>
      <c r="Z136" s="276"/>
      <c r="AB136" s="278" t="str">
        <f t="shared" si="23"/>
        <v>GoldWIELAND Edelmetalle GmbH</v>
      </c>
    </row>
    <row r="137" spans="1:28" s="277" customFormat="1" ht="135">
      <c r="A137" s="216" t="s">
        <v>2316</v>
      </c>
      <c r="B137" s="217" t="s">
        <v>1153</v>
      </c>
      <c r="C137" s="221" t="s">
        <v>12762</v>
      </c>
      <c r="D137" s="283" t="s">
        <v>12762</v>
      </c>
      <c r="E137" s="217" t="s">
        <v>1117</v>
      </c>
      <c r="F137" s="217" t="s">
        <v>2316</v>
      </c>
      <c r="G137" s="217" t="s">
        <v>15520</v>
      </c>
      <c r="H137" s="218"/>
      <c r="I137" s="219"/>
      <c r="J137" s="219"/>
      <c r="K137" s="273"/>
      <c r="L137" s="273"/>
      <c r="M137" s="273" t="s">
        <v>15763</v>
      </c>
      <c r="N137" s="273" t="s">
        <v>15530</v>
      </c>
      <c r="O137" s="273" t="s">
        <v>15764</v>
      </c>
      <c r="P137" s="220"/>
      <c r="Q137" s="274"/>
      <c r="R137" s="217" t="str">
        <f ca="1">IF(ISERROR($V137),"",OFFSET('Smelter Look-up'!$C$4,$V137-4,0)&amp;"")</f>
        <v>Ogussa Osterreichische Gold- und Silber-Scheideanstalt GmbH</v>
      </c>
      <c r="S137" s="225" t="str">
        <f t="shared" ca="1" si="21"/>
        <v>AT</v>
      </c>
      <c r="T137" s="225" t="str">
        <f ca="1">IF(B137="","",IF(ISERROR(MATCH($J137,SorP!$B$1:$B$6230,0)),"",INDIRECT("'SorP'!$A$"&amp;MATCH($J137,SorP!$B$1:$B$6230,0))))</f>
        <v/>
      </c>
      <c r="U137" s="241"/>
      <c r="V137" s="275">
        <f>IF(C137="",NA(),MATCH($B137&amp;$C137,'Smelter Look-up'!$J:$J,0))</f>
        <v>178</v>
      </c>
      <c r="W137" s="276"/>
      <c r="X137" s="276">
        <f t="shared" si="22"/>
        <v>0</v>
      </c>
      <c r="Y137" s="276"/>
      <c r="Z137" s="276"/>
      <c r="AB137" s="278" t="str">
        <f t="shared" si="23"/>
        <v>GoldOgussa Osterreichische Gold- und Silber-Scheideanstalt GmbH</v>
      </c>
    </row>
    <row r="138" spans="1:28" s="277" customFormat="1" ht="54">
      <c r="A138" s="216" t="s">
        <v>2413</v>
      </c>
      <c r="B138" s="217" t="s">
        <v>1153</v>
      </c>
      <c r="C138" s="221" t="s">
        <v>2412</v>
      </c>
      <c r="D138" s="283" t="s">
        <v>2412</v>
      </c>
      <c r="E138" s="217" t="s">
        <v>916</v>
      </c>
      <c r="F138" s="217" t="s">
        <v>2413</v>
      </c>
      <c r="G138" s="217" t="s">
        <v>15520</v>
      </c>
      <c r="H138" s="218"/>
      <c r="I138" s="219"/>
      <c r="J138" s="219"/>
      <c r="K138" s="273"/>
      <c r="L138" s="273"/>
      <c r="M138" s="273" t="s">
        <v>15558</v>
      </c>
      <c r="N138" s="273" t="s">
        <v>15517</v>
      </c>
      <c r="O138" s="273" t="s">
        <v>15518</v>
      </c>
      <c r="P138" s="220"/>
      <c r="Q138" s="274"/>
      <c r="R138" s="217" t="str">
        <f ca="1">IF(ISERROR($V138),"",OFFSET('Smelter Look-up'!$C$4,$V138-4,0)&amp;"")</f>
        <v>AU Traders and Refiners</v>
      </c>
      <c r="S138" s="225" t="str">
        <f t="shared" ca="1" si="21"/>
        <v>ZA</v>
      </c>
      <c r="T138" s="225" t="str">
        <f ca="1">IF(B138="","",IF(ISERROR(MATCH($J138,SorP!$B$1:$B$6230,0)),"",INDIRECT("'SorP'!$A$"&amp;MATCH($J138,SorP!$B$1:$B$6230,0))))</f>
        <v/>
      </c>
      <c r="U138" s="241"/>
      <c r="V138" s="275">
        <f>IF(C138="",NA(),MATCH($B138&amp;$C138,'Smelter Look-up'!$J:$J,0))</f>
        <v>30</v>
      </c>
      <c r="W138" s="276"/>
      <c r="X138" s="276">
        <f t="shared" si="22"/>
        <v>0</v>
      </c>
      <c r="Y138" s="276"/>
      <c r="Z138" s="276"/>
      <c r="AB138" s="278" t="str">
        <f t="shared" si="23"/>
        <v>GoldAU Traders and Refiners</v>
      </c>
    </row>
    <row r="139" spans="1:28" s="277" customFormat="1" ht="67.5">
      <c r="A139" s="216" t="s">
        <v>2421</v>
      </c>
      <c r="B139" s="217" t="s">
        <v>1153</v>
      </c>
      <c r="C139" s="221" t="s">
        <v>2643</v>
      </c>
      <c r="D139" s="283" t="s">
        <v>2643</v>
      </c>
      <c r="E139" s="217" t="s">
        <v>1129</v>
      </c>
      <c r="F139" s="217" t="s">
        <v>2421</v>
      </c>
      <c r="G139" s="217" t="s">
        <v>15520</v>
      </c>
      <c r="H139" s="218"/>
      <c r="I139" s="219"/>
      <c r="J139" s="219"/>
      <c r="K139" s="273"/>
      <c r="L139" s="273"/>
      <c r="M139" s="273"/>
      <c r="N139" s="273"/>
      <c r="O139" s="273"/>
      <c r="P139" s="220"/>
      <c r="Q139" s="274"/>
      <c r="R139" s="217" t="str">
        <f ca="1">IF(ISERROR($V139),"",OFFSET('Smelter Look-up'!$C$4,$V139-4,0)&amp;"")</f>
        <v>GCC Gujrat Gold Centre Pvt. Ltd.</v>
      </c>
      <c r="S139" s="225" t="str">
        <f t="shared" ca="1" si="21"/>
        <v>IN</v>
      </c>
      <c r="T139" s="225" t="str">
        <f ca="1">IF(B139="","",IF(ISERROR(MATCH($J139,SorP!$B$1:$B$6230,0)),"",INDIRECT("'SorP'!$A$"&amp;MATCH($J139,SorP!$B$1:$B$6230,0))))</f>
        <v/>
      </c>
      <c r="U139" s="241"/>
      <c r="V139" s="275">
        <f>IF(C139="",NA(),MATCH($B139&amp;$C139,'Smelter Look-up'!$J:$J,0))</f>
        <v>79</v>
      </c>
      <c r="W139" s="276"/>
      <c r="X139" s="276">
        <f t="shared" si="22"/>
        <v>0</v>
      </c>
      <c r="Y139" s="276"/>
      <c r="Z139" s="276"/>
      <c r="AB139" s="278" t="str">
        <f t="shared" si="23"/>
        <v>GoldGCC Gujrat Gold Centre Pvt. Ltd.</v>
      </c>
    </row>
    <row r="140" spans="1:28" s="277" customFormat="1" ht="27">
      <c r="A140" s="216" t="s">
        <v>2447</v>
      </c>
      <c r="B140" s="217" t="s">
        <v>1153</v>
      </c>
      <c r="C140" s="221" t="s">
        <v>2446</v>
      </c>
      <c r="D140" s="283" t="s">
        <v>2446</v>
      </c>
      <c r="E140" s="217" t="s">
        <v>1129</v>
      </c>
      <c r="F140" s="217" t="s">
        <v>2447</v>
      </c>
      <c r="G140" s="217" t="s">
        <v>15520</v>
      </c>
      <c r="H140" s="218"/>
      <c r="I140" s="219"/>
      <c r="J140" s="219"/>
      <c r="K140" s="273"/>
      <c r="L140" s="273"/>
      <c r="M140" s="273"/>
      <c r="N140" s="273"/>
      <c r="O140" s="273"/>
      <c r="P140" s="220"/>
      <c r="Q140" s="274"/>
      <c r="R140" s="217" t="str">
        <f ca="1">IF(ISERROR($V140),"",OFFSET('Smelter Look-up'!$C$4,$V140-4,0)&amp;"")</f>
        <v>Sai Refinery</v>
      </c>
      <c r="S140" s="225" t="str">
        <f t="shared" ca="1" si="21"/>
        <v>IN</v>
      </c>
      <c r="T140" s="225" t="str">
        <f ca="1">IF(B140="","",IF(ISERROR(MATCH($J140,SorP!$B$1:$B$6230,0)),"",INDIRECT("'SorP'!$A$"&amp;MATCH($J140,SorP!$B$1:$B$6230,0))))</f>
        <v/>
      </c>
      <c r="U140" s="241"/>
      <c r="V140" s="275">
        <f>IF(C140="",NA(),MATCH($B140&amp;$C140,'Smelter Look-up'!$J:$J,0))</f>
        <v>208</v>
      </c>
      <c r="W140" s="276"/>
      <c r="X140" s="276">
        <f t="shared" si="22"/>
        <v>0</v>
      </c>
      <c r="Y140" s="276"/>
      <c r="Z140" s="276"/>
      <c r="AB140" s="278" t="str">
        <f t="shared" si="23"/>
        <v>GoldSai Refinery</v>
      </c>
    </row>
    <row r="141" spans="1:28" s="277" customFormat="1" ht="40.5">
      <c r="A141" s="216" t="s">
        <v>2437</v>
      </c>
      <c r="B141" s="217" t="s">
        <v>1153</v>
      </c>
      <c r="C141" s="221" t="s">
        <v>2436</v>
      </c>
      <c r="D141" s="283" t="s">
        <v>2436</v>
      </c>
      <c r="E141" s="217" t="s">
        <v>1138</v>
      </c>
      <c r="F141" s="217" t="s">
        <v>2437</v>
      </c>
      <c r="G141" s="217" t="s">
        <v>15520</v>
      </c>
      <c r="H141" s="218"/>
      <c r="I141" s="219"/>
      <c r="J141" s="219"/>
      <c r="K141" s="273"/>
      <c r="L141" s="273"/>
      <c r="M141" s="273"/>
      <c r="N141" s="273"/>
      <c r="O141" s="273"/>
      <c r="P141" s="220"/>
      <c r="Q141" s="274"/>
      <c r="R141" s="217" t="str">
        <f ca="1">IF(ISERROR($V141),"",OFFSET('Smelter Look-up'!$C$4,$V141-4,0)&amp;"")</f>
        <v>Modeltech Sdn Bhd</v>
      </c>
      <c r="S141" s="225" t="str">
        <f t="shared" ca="1" si="21"/>
        <v>MY</v>
      </c>
      <c r="T141" s="225" t="str">
        <f ca="1">IF(B141="","",IF(ISERROR(MATCH($J141,SorP!$B$1:$B$6230,0)),"",INDIRECT("'SorP'!$A$"&amp;MATCH($J141,SorP!$B$1:$B$6230,0))))</f>
        <v/>
      </c>
      <c r="U141" s="241"/>
      <c r="V141" s="275">
        <f>IF(C141="",NA(),MATCH($B141&amp;$C141,'Smelter Look-up'!$J:$J,0))</f>
        <v>168</v>
      </c>
      <c r="W141" s="276"/>
      <c r="X141" s="276">
        <f t="shared" si="22"/>
        <v>0</v>
      </c>
      <c r="Y141" s="276"/>
      <c r="Z141" s="276"/>
      <c r="AB141" s="278" t="str">
        <f t="shared" si="23"/>
        <v>GoldModeltech Sdn Bhd</v>
      </c>
    </row>
    <row r="142" spans="1:28" s="277" customFormat="1" ht="40.5">
      <c r="A142" s="216" t="s">
        <v>2417</v>
      </c>
      <c r="B142" s="217" t="s">
        <v>1153</v>
      </c>
      <c r="C142" s="221" t="s">
        <v>2416</v>
      </c>
      <c r="D142" s="283" t="s">
        <v>2416</v>
      </c>
      <c r="E142" s="217" t="s">
        <v>1129</v>
      </c>
      <c r="F142" s="217" t="s">
        <v>2417</v>
      </c>
      <c r="G142" s="217" t="s">
        <v>13577</v>
      </c>
      <c r="H142" s="218"/>
      <c r="I142" s="219"/>
      <c r="J142" s="219"/>
      <c r="K142" s="273"/>
      <c r="L142" s="273"/>
      <c r="M142" s="273" t="s">
        <v>15561</v>
      </c>
      <c r="N142" s="273" t="s">
        <v>15530</v>
      </c>
      <c r="O142" s="273" t="s">
        <v>15562</v>
      </c>
      <c r="P142" s="220"/>
      <c r="Q142" s="274"/>
      <c r="R142" s="217" t="str">
        <f ca="1">IF(ISERROR($V142),"",OFFSET('Smelter Look-up'!$C$4,$V142-4,0)&amp;"")</f>
        <v>Bangalore Refinery</v>
      </c>
      <c r="S142" s="225" t="str">
        <f t="shared" ca="1" si="21"/>
        <v>IN</v>
      </c>
      <c r="T142" s="225" t="str">
        <f ca="1">IF(B142="","",IF(ISERROR(MATCH($J142,SorP!$B$1:$B$6230,0)),"",INDIRECT("'SorP'!$A$"&amp;MATCH($J142,SorP!$B$1:$B$6230,0))))</f>
        <v/>
      </c>
      <c r="U142" s="241"/>
      <c r="V142" s="275">
        <f>IF(C142="",NA(),MATCH($B142&amp;$C142,'Smelter Look-up'!$J:$J,0))</f>
        <v>34</v>
      </c>
      <c r="W142" s="276"/>
      <c r="X142" s="276">
        <f t="shared" si="22"/>
        <v>0</v>
      </c>
      <c r="Y142" s="276"/>
      <c r="Z142" s="276"/>
      <c r="AB142" s="278" t="str">
        <f t="shared" si="23"/>
        <v>GoldBangalore Refinery</v>
      </c>
    </row>
    <row r="143" spans="1:28" s="277" customFormat="1" ht="81">
      <c r="A143" s="216" t="s">
        <v>2654</v>
      </c>
      <c r="B143" s="217" t="s">
        <v>1153</v>
      </c>
      <c r="C143" s="221" t="s">
        <v>2653</v>
      </c>
      <c r="D143" s="283" t="s">
        <v>2653</v>
      </c>
      <c r="E143" s="217" t="s">
        <v>906</v>
      </c>
      <c r="F143" s="217" t="s">
        <v>2654</v>
      </c>
      <c r="G143" s="217" t="s">
        <v>15520</v>
      </c>
      <c r="H143" s="218"/>
      <c r="I143" s="219"/>
      <c r="J143" s="219"/>
      <c r="K143" s="273"/>
      <c r="L143" s="273"/>
      <c r="M143" s="273"/>
      <c r="N143" s="273"/>
      <c r="O143" s="273"/>
      <c r="P143" s="220"/>
      <c r="Q143" s="274"/>
      <c r="R143" s="217" t="str">
        <f ca="1">IF(ISERROR($V143),"",OFFSET('Smelter Look-up'!$C$4,$V143-4,0)&amp;"")</f>
        <v>Kyshtym Copper-Electrolytic Plant ZAO</v>
      </c>
      <c r="S143" s="225" t="str">
        <f t="shared" ca="1" si="21"/>
        <v>RU</v>
      </c>
      <c r="T143" s="225" t="str">
        <f ca="1">IF(B143="","",IF(ISERROR(MATCH($J143,SorP!$B$1:$B$6230,0)),"",INDIRECT("'SorP'!$A$"&amp;MATCH($J143,SorP!$B$1:$B$6230,0))))</f>
        <v/>
      </c>
      <c r="U143" s="241"/>
      <c r="V143" s="275">
        <f>IF(C143="",NA(),MATCH($B143&amp;$C143,'Smelter Look-up'!$J:$J,0))</f>
        <v>135</v>
      </c>
      <c r="W143" s="276"/>
      <c r="X143" s="276">
        <f t="shared" si="22"/>
        <v>0</v>
      </c>
      <c r="Y143" s="276"/>
      <c r="Z143" s="276"/>
      <c r="AB143" s="278" t="str">
        <f t="shared" si="23"/>
        <v>GoldKyshtym Copper-Electrolytic Plant ZAO</v>
      </c>
    </row>
    <row r="144" spans="1:28" s="277" customFormat="1" ht="94.5">
      <c r="A144" s="216" t="s">
        <v>2581</v>
      </c>
      <c r="B144" s="217" t="s">
        <v>1153</v>
      </c>
      <c r="C144" s="221" t="s">
        <v>2580</v>
      </c>
      <c r="D144" s="283" t="s">
        <v>2580</v>
      </c>
      <c r="E144" s="217" t="s">
        <v>1124</v>
      </c>
      <c r="F144" s="217" t="s">
        <v>2581</v>
      </c>
      <c r="G144" s="217" t="s">
        <v>15520</v>
      </c>
      <c r="H144" s="218"/>
      <c r="I144" s="219"/>
      <c r="J144" s="219"/>
      <c r="K144" s="273"/>
      <c r="L144" s="273"/>
      <c r="M144" s="273"/>
      <c r="N144" s="273"/>
      <c r="O144" s="273"/>
      <c r="P144" s="220"/>
      <c r="Q144" s="274"/>
      <c r="R144" s="217" t="str">
        <f ca="1">IF(ISERROR($V144),"",OFFSET('Smelter Look-up'!$C$4,$V144-4,0)&amp;"")</f>
        <v>Degussa Sonne / Mond Goldhandel GmbH</v>
      </c>
      <c r="S144" s="225" t="str">
        <f t="shared" ca="1" si="21"/>
        <v>DE</v>
      </c>
      <c r="T144" s="225" t="str">
        <f ca="1">IF(B144="","",IF(ISERROR(MATCH($J144,SorP!$B$1:$B$6230,0)),"",INDIRECT("'SorP'!$A$"&amp;MATCH($J144,SorP!$B$1:$B$6230,0))))</f>
        <v/>
      </c>
      <c r="U144" s="241"/>
      <c r="V144" s="275">
        <f>IF(C144="",NA(),MATCH($B144&amp;$C144,'Smelter Look-up'!$J:$J,0))</f>
        <v>57</v>
      </c>
      <c r="W144" s="276"/>
      <c r="X144" s="276">
        <f t="shared" si="22"/>
        <v>0</v>
      </c>
      <c r="Y144" s="276"/>
      <c r="Z144" s="276"/>
      <c r="AB144" s="278" t="str">
        <f t="shared" si="23"/>
        <v>GoldDegussa Sonne / Mond Goldhandel GmbH</v>
      </c>
    </row>
    <row r="145" spans="1:28" s="277" customFormat="1" ht="40.5">
      <c r="A145" s="216" t="s">
        <v>2586</v>
      </c>
      <c r="B145" s="217" t="s">
        <v>1153</v>
      </c>
      <c r="C145" s="221" t="s">
        <v>2585</v>
      </c>
      <c r="D145" s="283" t="s">
        <v>2585</v>
      </c>
      <c r="E145" s="217" t="s">
        <v>2576</v>
      </c>
      <c r="F145" s="217" t="s">
        <v>2586</v>
      </c>
      <c r="G145" s="217" t="s">
        <v>15520</v>
      </c>
      <c r="H145" s="218"/>
      <c r="I145" s="219"/>
      <c r="J145" s="219"/>
      <c r="K145" s="273"/>
      <c r="L145" s="273"/>
      <c r="M145" s="273"/>
      <c r="N145" s="273"/>
      <c r="O145" s="273"/>
      <c r="P145" s="220"/>
      <c r="Q145" s="274"/>
      <c r="R145" s="217" t="str">
        <f ca="1">IF(ISERROR($V145),"",OFFSET('Smelter Look-up'!$C$4,$V145-4,0)&amp;"")</f>
        <v>Pease &amp; Curren</v>
      </c>
      <c r="S145" s="225" t="str">
        <f t="shared" ca="1" si="21"/>
        <v>US</v>
      </c>
      <c r="T145" s="225" t="str">
        <f ca="1">IF(B145="","",IF(ISERROR(MATCH($J145,SorP!$B$1:$B$6230,0)),"",INDIRECT("'SorP'!$A$"&amp;MATCH($J145,SorP!$B$1:$B$6230,0))))</f>
        <v/>
      </c>
      <c r="U145" s="241"/>
      <c r="V145" s="275">
        <f>IF(C145="",NA(),MATCH($B145&amp;$C145,'Smelter Look-up'!$J:$J,0))</f>
        <v>186</v>
      </c>
      <c r="W145" s="276"/>
      <c r="X145" s="276">
        <f t="shared" si="22"/>
        <v>0</v>
      </c>
      <c r="Y145" s="276"/>
      <c r="Z145" s="276"/>
      <c r="AB145" s="278" t="str">
        <f t="shared" si="23"/>
        <v>GoldPease &amp; Curren</v>
      </c>
    </row>
    <row r="146" spans="1:28" s="277" customFormat="1" ht="54">
      <c r="A146" s="216" t="s">
        <v>14237</v>
      </c>
      <c r="B146" s="217" t="s">
        <v>1153</v>
      </c>
      <c r="C146" s="221" t="s">
        <v>14218</v>
      </c>
      <c r="D146" s="283" t="s">
        <v>14218</v>
      </c>
      <c r="E146" s="217" t="s">
        <v>1129</v>
      </c>
      <c r="F146" s="217" t="s">
        <v>14237</v>
      </c>
      <c r="G146" s="217" t="s">
        <v>13577</v>
      </c>
      <c r="H146" s="218"/>
      <c r="I146" s="219"/>
      <c r="J146" s="219"/>
      <c r="K146" s="273"/>
      <c r="L146" s="273"/>
      <c r="M146" s="273"/>
      <c r="N146" s="273"/>
      <c r="O146" s="273"/>
      <c r="P146" s="220"/>
      <c r="Q146" s="274"/>
      <c r="R146" s="217" t="str">
        <f ca="1">IF(ISERROR($V146),"",OFFSET('Smelter Look-up'!$C$4,$V146-4,0)&amp;"")</f>
        <v>JALAN &amp; Company</v>
      </c>
      <c r="S146" s="225" t="str">
        <f t="shared" ca="1" si="21"/>
        <v>IN</v>
      </c>
      <c r="T146" s="225" t="str">
        <f ca="1">IF(B146="","",IF(ISERROR(MATCH($J146,SorP!$B$1:$B$6230,0)),"",INDIRECT("'SorP'!$A$"&amp;MATCH($J146,SorP!$B$1:$B$6230,0))))</f>
        <v/>
      </c>
      <c r="U146" s="241"/>
      <c r="V146" s="275">
        <f>IF(C146="",NA(),MATCH($B146&amp;$C146,'Smelter Look-up'!$J:$J,0))</f>
        <v>110</v>
      </c>
      <c r="W146" s="276"/>
      <c r="X146" s="276">
        <f t="shared" si="22"/>
        <v>0</v>
      </c>
      <c r="Y146" s="276"/>
      <c r="Z146" s="276"/>
      <c r="AB146" s="278" t="str">
        <f t="shared" si="23"/>
        <v>GoldJALAN &amp; Company</v>
      </c>
    </row>
    <row r="147" spans="1:28" s="277" customFormat="1" ht="54">
      <c r="A147" s="216" t="s">
        <v>2596</v>
      </c>
      <c r="B147" s="217" t="s">
        <v>1153</v>
      </c>
      <c r="C147" s="221" t="s">
        <v>13260</v>
      </c>
      <c r="D147" s="283" t="s">
        <v>13260</v>
      </c>
      <c r="E147" s="217" t="s">
        <v>1134</v>
      </c>
      <c r="F147" s="217" t="s">
        <v>2596</v>
      </c>
      <c r="G147" s="217" t="s">
        <v>15520</v>
      </c>
      <c r="H147" s="218"/>
      <c r="I147" s="219"/>
      <c r="J147" s="219"/>
      <c r="K147" s="273"/>
      <c r="L147" s="273"/>
      <c r="M147" s="273" t="s">
        <v>15529</v>
      </c>
      <c r="N147" s="273" t="s">
        <v>15533</v>
      </c>
      <c r="O147" s="273" t="s">
        <v>15534</v>
      </c>
      <c r="P147" s="220" t="s">
        <v>498</v>
      </c>
      <c r="Q147" s="274"/>
      <c r="R147" s="217" t="str">
        <f ca="1">IF(ISERROR($V147),"",OFFSET('Smelter Look-up'!$C$4,$V147-4,0)&amp;"")</f>
        <v>SungEel HiMetal Co., Ltd.</v>
      </c>
      <c r="S147" s="225" t="str">
        <f t="shared" ca="1" si="21"/>
        <v>KR</v>
      </c>
      <c r="T147" s="225" t="str">
        <f ca="1">IF(B147="","",IF(ISERROR(MATCH($J147,SorP!$B$1:$B$6230,0)),"",INDIRECT("'SorP'!$A$"&amp;MATCH($J147,SorP!$B$1:$B$6230,0))))</f>
        <v/>
      </c>
      <c r="U147" s="241"/>
      <c r="V147" s="275">
        <f>IF(C147="",NA(),MATCH($B147&amp;$C147,'Smelter Look-up'!$J:$J,0))</f>
        <v>241</v>
      </c>
      <c r="W147" s="276"/>
      <c r="X147" s="276">
        <f t="shared" si="22"/>
        <v>0</v>
      </c>
      <c r="Y147" s="276"/>
      <c r="Z147" s="276"/>
      <c r="AB147" s="278" t="str">
        <f t="shared" si="23"/>
        <v>GoldSungEel HiMetal Co., Ltd.</v>
      </c>
    </row>
    <row r="148" spans="1:28" s="277" customFormat="1" ht="81">
      <c r="A148" s="216" t="s">
        <v>2662</v>
      </c>
      <c r="B148" s="217" t="s">
        <v>1153</v>
      </c>
      <c r="C148" s="221" t="s">
        <v>2661</v>
      </c>
      <c r="D148" s="283" t="s">
        <v>2661</v>
      </c>
      <c r="E148" s="217" t="s">
        <v>1122</v>
      </c>
      <c r="F148" s="217" t="s">
        <v>2662</v>
      </c>
      <c r="G148" s="217" t="s">
        <v>15520</v>
      </c>
      <c r="H148" s="218"/>
      <c r="I148" s="219"/>
      <c r="J148" s="219"/>
      <c r="K148" s="273"/>
      <c r="L148" s="273"/>
      <c r="M148" s="273" t="s">
        <v>15771</v>
      </c>
      <c r="N148" s="273" t="s">
        <v>15517</v>
      </c>
      <c r="O148" s="273" t="s">
        <v>15636</v>
      </c>
      <c r="P148" s="220"/>
      <c r="Q148" s="274"/>
      <c r="R148" s="217" t="str">
        <f ca="1">IF(ISERROR($V148),"",OFFSET('Smelter Look-up'!$C$4,$V148-4,0)&amp;"")</f>
        <v>Planta Recuperadora de Metales SpA</v>
      </c>
      <c r="S148" s="225" t="str">
        <f t="shared" ca="1" si="21"/>
        <v>CL</v>
      </c>
      <c r="T148" s="225" t="str">
        <f ca="1">IF(B148="","",IF(ISERROR(MATCH($J148,SorP!$B$1:$B$6230,0)),"",INDIRECT("'SorP'!$A$"&amp;MATCH($J148,SorP!$B$1:$B$6230,0))))</f>
        <v/>
      </c>
      <c r="U148" s="241"/>
      <c r="V148" s="275">
        <f>IF(C148="",NA(),MATCH($B148&amp;$C148,'Smelter Look-up'!$J:$J,0))</f>
        <v>190</v>
      </c>
      <c r="W148" s="276"/>
      <c r="X148" s="276">
        <f t="shared" si="22"/>
        <v>0</v>
      </c>
      <c r="Y148" s="276"/>
      <c r="Z148" s="276"/>
      <c r="AB148" s="278" t="str">
        <f t="shared" si="23"/>
        <v>GoldPlanta Recuperadora de Metales SpA</v>
      </c>
    </row>
    <row r="149" spans="1:28" s="277" customFormat="1" ht="40.5">
      <c r="A149" s="216" t="s">
        <v>2666</v>
      </c>
      <c r="B149" s="217" t="s">
        <v>1153</v>
      </c>
      <c r="C149" s="221" t="s">
        <v>2665</v>
      </c>
      <c r="D149" s="283" t="s">
        <v>2665</v>
      </c>
      <c r="E149" s="217" t="s">
        <v>1130</v>
      </c>
      <c r="F149" s="217" t="s">
        <v>2666</v>
      </c>
      <c r="G149" s="217" t="s">
        <v>15520</v>
      </c>
      <c r="H149" s="218"/>
      <c r="I149" s="219"/>
      <c r="J149" s="219"/>
      <c r="K149" s="273"/>
      <c r="L149" s="273"/>
      <c r="M149" s="273" t="s">
        <v>15558</v>
      </c>
      <c r="N149" s="273" t="s">
        <v>15533</v>
      </c>
      <c r="O149" s="273" t="s">
        <v>15851</v>
      </c>
      <c r="P149" s="220" t="s">
        <v>498</v>
      </c>
      <c r="Q149" s="274"/>
      <c r="R149" s="217" t="str">
        <f ca="1">IF(ISERROR($V149),"",OFFSET('Smelter Look-up'!$C$4,$V149-4,0)&amp;"")</f>
        <v>Safimet S.p.A</v>
      </c>
      <c r="S149" s="225" t="str">
        <f t="shared" ca="1" si="21"/>
        <v>IT</v>
      </c>
      <c r="T149" s="225" t="str">
        <f ca="1">IF(B149="","",IF(ISERROR(MATCH($J149,SorP!$B$1:$B$6230,0)),"",INDIRECT("'SorP'!$A$"&amp;MATCH($J149,SorP!$B$1:$B$6230,0))))</f>
        <v/>
      </c>
      <c r="U149" s="241"/>
      <c r="V149" s="275">
        <f>IF(C149="",NA(),MATCH($B149&amp;$C149,'Smelter Look-up'!$J:$J,0))</f>
        <v>205</v>
      </c>
      <c r="W149" s="276"/>
      <c r="X149" s="276">
        <f t="shared" si="22"/>
        <v>0</v>
      </c>
      <c r="Y149" s="276"/>
      <c r="Z149" s="276"/>
      <c r="AB149" s="278" t="str">
        <f t="shared" si="23"/>
        <v>GoldSafimet S.p.A</v>
      </c>
    </row>
    <row r="150" spans="1:28" s="277" customFormat="1" ht="162">
      <c r="A150" s="216" t="s">
        <v>2668</v>
      </c>
      <c r="B150" s="217" t="s">
        <v>1153</v>
      </c>
      <c r="C150" s="221" t="s">
        <v>2667</v>
      </c>
      <c r="D150" s="283" t="s">
        <v>2667</v>
      </c>
      <c r="E150" s="217" t="s">
        <v>1135</v>
      </c>
      <c r="F150" s="217" t="s">
        <v>2668</v>
      </c>
      <c r="G150" s="217" t="s">
        <v>15520</v>
      </c>
      <c r="H150" s="218"/>
      <c r="I150" s="219"/>
      <c r="J150" s="219"/>
      <c r="K150" s="273"/>
      <c r="L150" s="273"/>
      <c r="M150" s="273"/>
      <c r="N150" s="273"/>
      <c r="O150" s="273"/>
      <c r="P150" s="220"/>
      <c r="Q150" s="274"/>
      <c r="R150" s="217" t="str">
        <f ca="1">IF(ISERROR($V150),"",OFFSET('Smelter Look-up'!$C$4,$V150-4,0)&amp;"")</f>
        <v>State Research Institute Center for Physical Sciences and Technology</v>
      </c>
      <c r="S150" s="225" t="str">
        <f t="shared" ca="1" si="21"/>
        <v>LT</v>
      </c>
      <c r="T150" s="225" t="str">
        <f ca="1">IF(B150="","",IF(ISERROR(MATCH($J150,SorP!$B$1:$B$6230,0)),"",INDIRECT("'SorP'!$A$"&amp;MATCH($J150,SorP!$B$1:$B$6230,0))))</f>
        <v/>
      </c>
      <c r="U150" s="241"/>
      <c r="V150" s="275">
        <f>IF(C150="",NA(),MATCH($B150&amp;$C150,'Smelter Look-up'!$J:$J,0))</f>
        <v>237</v>
      </c>
      <c r="W150" s="276"/>
      <c r="X150" s="276">
        <f t="shared" si="22"/>
        <v>0</v>
      </c>
      <c r="Y150" s="276"/>
      <c r="Z150" s="276"/>
      <c r="AB150" s="278" t="str">
        <f t="shared" si="23"/>
        <v>GoldState Research Institute Center for Physical Sciences and Technology</v>
      </c>
    </row>
    <row r="151" spans="1:28" s="277" customFormat="1" ht="40.5">
      <c r="A151" s="216" t="s">
        <v>13250</v>
      </c>
      <c r="B151" s="217" t="s">
        <v>1153</v>
      </c>
      <c r="C151" s="221" t="s">
        <v>13249</v>
      </c>
      <c r="D151" s="283" t="s">
        <v>13249</v>
      </c>
      <c r="E151" s="217" t="s">
        <v>913</v>
      </c>
      <c r="F151" s="217" t="s">
        <v>13250</v>
      </c>
      <c r="G151" s="217" t="s">
        <v>15520</v>
      </c>
      <c r="H151" s="218"/>
      <c r="I151" s="219"/>
      <c r="J151" s="219"/>
      <c r="K151" s="273"/>
      <c r="L151" s="273"/>
      <c r="M151" s="273"/>
      <c r="N151" s="273"/>
      <c r="O151" s="273"/>
      <c r="P151" s="220"/>
      <c r="Q151" s="274"/>
      <c r="R151" s="217" t="str">
        <f ca="1">IF(ISERROR($V151),"",OFFSET('Smelter Look-up'!$C$4,$V151-4,0)&amp;"")</f>
        <v>African Gold Refinery</v>
      </c>
      <c r="S151" s="225" t="str">
        <f t="shared" ca="1" si="21"/>
        <v>UG</v>
      </c>
      <c r="T151" s="225" t="str">
        <f ca="1">IF(B151="","",IF(ISERROR(MATCH($J151,SorP!$B$1:$B$6230,0)),"",INDIRECT("'SorP'!$A$"&amp;MATCH($J151,SorP!$B$1:$B$6230,0))))</f>
        <v/>
      </c>
      <c r="U151" s="241"/>
      <c r="V151" s="275">
        <f>IF(C151="",NA(),MATCH($B151&amp;$C151,'Smelter Look-up'!$J:$J,0))</f>
        <v>8</v>
      </c>
      <c r="W151" s="276"/>
      <c r="X151" s="276">
        <f t="shared" si="22"/>
        <v>0</v>
      </c>
      <c r="Y151" s="276"/>
      <c r="Z151" s="276"/>
      <c r="AB151" s="278" t="str">
        <f t="shared" si="23"/>
        <v>GoldAfrican Gold Refinery</v>
      </c>
    </row>
    <row r="152" spans="1:28" s="277" customFormat="1" ht="54">
      <c r="A152" s="216" t="s">
        <v>13256</v>
      </c>
      <c r="B152" s="217" t="s">
        <v>1153</v>
      </c>
      <c r="C152" s="221" t="s">
        <v>13255</v>
      </c>
      <c r="D152" s="283" t="s">
        <v>13255</v>
      </c>
      <c r="E152" s="217" t="s">
        <v>1134</v>
      </c>
      <c r="F152" s="217" t="s">
        <v>13256</v>
      </c>
      <c r="G152" s="217" t="s">
        <v>15520</v>
      </c>
      <c r="H152" s="218"/>
      <c r="I152" s="219"/>
      <c r="J152" s="219"/>
      <c r="K152" s="273"/>
      <c r="L152" s="273"/>
      <c r="M152" s="273"/>
      <c r="N152" s="273"/>
      <c r="O152" s="273"/>
      <c r="P152" s="220"/>
      <c r="Q152" s="274"/>
      <c r="R152" s="217" t="str">
        <f ca="1">IF(ISERROR($V152),"",OFFSET('Smelter Look-up'!$C$4,$V152-4,0)&amp;"")</f>
        <v>NH Recytech Company</v>
      </c>
      <c r="S152" s="225" t="str">
        <f t="shared" ca="1" si="21"/>
        <v>KR</v>
      </c>
      <c r="T152" s="225" t="str">
        <f ca="1">IF(B152="","",IF(ISERROR(MATCH($J152,SorP!$B$1:$B$6230,0)),"",INDIRECT("'SorP'!$A$"&amp;MATCH($J152,SorP!$B$1:$B$6230,0))))</f>
        <v/>
      </c>
      <c r="U152" s="241"/>
      <c r="V152" s="275">
        <f>IF(C152="",NA(),MATCH($B152&amp;$C152,'Smelter Look-up'!$J:$J,0))</f>
        <v>174</v>
      </c>
      <c r="W152" s="276"/>
      <c r="X152" s="276">
        <f t="shared" si="22"/>
        <v>0</v>
      </c>
      <c r="Y152" s="276"/>
      <c r="Z152" s="276"/>
      <c r="AB152" s="278" t="str">
        <f t="shared" si="23"/>
        <v>GoldNH Recytech Company</v>
      </c>
    </row>
    <row r="153" spans="1:28" s="277" customFormat="1" ht="40.5">
      <c r="A153" s="216" t="s">
        <v>13253</v>
      </c>
      <c r="B153" s="217" t="s">
        <v>1153</v>
      </c>
      <c r="C153" s="221" t="s">
        <v>1898</v>
      </c>
      <c r="D153" s="283" t="s">
        <v>15876</v>
      </c>
      <c r="E153" s="217" t="s">
        <v>1134</v>
      </c>
      <c r="F153" s="217" t="s">
        <v>13253</v>
      </c>
      <c r="G153" s="217" t="s">
        <v>13577</v>
      </c>
      <c r="H153" s="218"/>
      <c r="I153" s="219"/>
      <c r="J153" s="219"/>
      <c r="K153" s="273"/>
      <c r="L153" s="273"/>
      <c r="M153" s="273" t="s">
        <v>15877</v>
      </c>
      <c r="N153" s="273" t="s">
        <v>15533</v>
      </c>
      <c r="O153" s="273" t="s">
        <v>15534</v>
      </c>
      <c r="P153" s="220" t="s">
        <v>498</v>
      </c>
      <c r="Q153" s="274"/>
      <c r="R153" s="217" t="str">
        <f ca="1">IF(ISERROR($V153),"",OFFSET('Smelter Look-up'!$C$4,$V153-4,0)&amp;"")</f>
        <v/>
      </c>
      <c r="S153" s="225" t="str">
        <f t="shared" ca="1" si="21"/>
        <v>KR</v>
      </c>
      <c r="T153" s="225" t="str">
        <f ca="1">IF(B153="","",IF(ISERROR(MATCH($J153,SorP!$B$1:$B$6230,0)),"",INDIRECT("'SorP'!$A$"&amp;MATCH($J153,SorP!$B$1:$B$6230,0))))</f>
        <v/>
      </c>
      <c r="U153" s="241"/>
      <c r="V153" s="275">
        <f>IF(C153="",NA(),MATCH($B153&amp;$C153,'Smelter Look-up'!$J:$J,0))</f>
        <v>293</v>
      </c>
      <c r="W153" s="276"/>
      <c r="X153" s="276">
        <f t="shared" si="22"/>
        <v>0</v>
      </c>
      <c r="Y153" s="276"/>
      <c r="Z153" s="276"/>
      <c r="AB153" s="278" t="str">
        <f t="shared" si="23"/>
        <v>GoldSmelter not listed</v>
      </c>
    </row>
    <row r="154" spans="1:28" s="277" customFormat="1" ht="40.5">
      <c r="A154" s="216" t="s">
        <v>13516</v>
      </c>
      <c r="B154" s="217" t="s">
        <v>1153</v>
      </c>
      <c r="C154" s="221" t="s">
        <v>13515</v>
      </c>
      <c r="D154" s="283" t="s">
        <v>13515</v>
      </c>
      <c r="E154" s="217" t="s">
        <v>2576</v>
      </c>
      <c r="F154" s="217" t="s">
        <v>13516</v>
      </c>
      <c r="G154" s="217" t="s">
        <v>14250</v>
      </c>
      <c r="H154" s="218"/>
      <c r="I154" s="219"/>
      <c r="J154" s="219"/>
      <c r="K154" s="273"/>
      <c r="L154" s="273"/>
      <c r="M154" s="273"/>
      <c r="N154" s="273"/>
      <c r="O154" s="273"/>
      <c r="P154" s="220"/>
      <c r="Q154" s="274"/>
      <c r="R154" s="217" t="str">
        <f ca="1">IF(ISERROR($V154),"",OFFSET('Smelter Look-up'!$C$4,$V154-4,0)&amp;"")</f>
        <v>QG Refining, LLC</v>
      </c>
      <c r="S154" s="225" t="str">
        <f t="shared" ca="1" si="21"/>
        <v>US</v>
      </c>
      <c r="T154" s="225" t="str">
        <f ca="1">IF(B154="","",IF(ISERROR(MATCH($J154,SorP!$B$1:$B$6230,0)),"",INDIRECT("'SorP'!$A$"&amp;MATCH($J154,SorP!$B$1:$B$6230,0))))</f>
        <v/>
      </c>
      <c r="U154" s="241"/>
      <c r="V154" s="275">
        <f>IF(C154="",NA(),MATCH($B154&amp;$C154,'Smelter Look-up'!$J:$J,0))</f>
        <v>196</v>
      </c>
      <c r="W154" s="276"/>
      <c r="X154" s="276">
        <f t="shared" si="22"/>
        <v>0</v>
      </c>
      <c r="Y154" s="276"/>
      <c r="Z154" s="276"/>
      <c r="AB154" s="278" t="str">
        <f t="shared" si="23"/>
        <v>GoldQG Refining, LLC</v>
      </c>
    </row>
    <row r="155" spans="1:28" s="277" customFormat="1" ht="54">
      <c r="A155" s="216" t="s">
        <v>14135</v>
      </c>
      <c r="B155" s="217" t="s">
        <v>1153</v>
      </c>
      <c r="C155" s="221" t="s">
        <v>14134</v>
      </c>
      <c r="D155" s="283" t="s">
        <v>14134</v>
      </c>
      <c r="E155" s="217" t="s">
        <v>1115</v>
      </c>
      <c r="F155" s="217" t="s">
        <v>14135</v>
      </c>
      <c r="G155" s="217" t="s">
        <v>14250</v>
      </c>
      <c r="H155" s="218"/>
      <c r="I155" s="219"/>
      <c r="J155" s="219"/>
      <c r="K155" s="273"/>
      <c r="L155" s="273"/>
      <c r="M155" s="273"/>
      <c r="N155" s="273"/>
      <c r="O155" s="273"/>
      <c r="P155" s="220"/>
      <c r="Q155" s="274"/>
      <c r="R155" s="217" t="str">
        <f ca="1">IF(ISERROR($V155),"",OFFSET('Smelter Look-up'!$C$4,$V155-4,0)&amp;"")</f>
        <v>Dijllah Gold Refinery FZC</v>
      </c>
      <c r="S155" s="225" t="str">
        <f t="shared" ca="1" si="21"/>
        <v>AE</v>
      </c>
      <c r="T155" s="225" t="str">
        <f ca="1">IF(B155="","",IF(ISERROR(MATCH($J155,SorP!$B$1:$B$6230,0)),"",INDIRECT("'SorP'!$A$"&amp;MATCH($J155,SorP!$B$1:$B$6230,0))))</f>
        <v/>
      </c>
      <c r="U155" s="241"/>
      <c r="V155" s="275">
        <f>IF(C155="",NA(),MATCH($B155&amp;$C155,'Smelter Look-up'!$J:$J,0))</f>
        <v>58</v>
      </c>
      <c r="W155" s="276"/>
      <c r="X155" s="276">
        <f t="shared" si="22"/>
        <v>0</v>
      </c>
      <c r="Y155" s="276"/>
      <c r="Z155" s="276"/>
      <c r="AB155" s="278" t="str">
        <f t="shared" si="23"/>
        <v>GoldDijllah Gold Refinery FZC</v>
      </c>
    </row>
    <row r="156" spans="1:28" s="277" customFormat="1" ht="54">
      <c r="A156" s="216" t="s">
        <v>14133</v>
      </c>
      <c r="B156" s="217" t="s">
        <v>1153</v>
      </c>
      <c r="C156" s="221" t="s">
        <v>14132</v>
      </c>
      <c r="D156" s="283" t="s">
        <v>14132</v>
      </c>
      <c r="E156" s="217" t="s">
        <v>1129</v>
      </c>
      <c r="F156" s="217" t="s">
        <v>14133</v>
      </c>
      <c r="G156" s="217" t="s">
        <v>14250</v>
      </c>
      <c r="H156" s="218"/>
      <c r="I156" s="219"/>
      <c r="J156" s="219"/>
      <c r="K156" s="273"/>
      <c r="L156" s="273"/>
      <c r="M156" s="273"/>
      <c r="N156" s="273"/>
      <c r="O156" s="273"/>
      <c r="P156" s="220"/>
      <c r="Q156" s="274"/>
      <c r="R156" s="217" t="str">
        <f ca="1">IF(ISERROR($V156),"",OFFSET('Smelter Look-up'!$C$4,$V156-4,0)&amp;"")</f>
        <v>CGR Metalloys Pvt Ltd.</v>
      </c>
      <c r="S156" s="225" t="str">
        <f t="shared" ca="1" si="21"/>
        <v>IN</v>
      </c>
      <c r="T156" s="225" t="str">
        <f ca="1">IF(B156="","",IF(ISERROR(MATCH($J156,SorP!$B$1:$B$6230,0)),"",INDIRECT("'SorP'!$A$"&amp;MATCH($J156,SorP!$B$1:$B$6230,0))))</f>
        <v/>
      </c>
      <c r="U156" s="241"/>
      <c r="V156" s="275">
        <f>IF(C156="",NA(),MATCH($B156&amp;$C156,'Smelter Look-up'!$J:$J,0))</f>
        <v>49</v>
      </c>
      <c r="W156" s="276"/>
      <c r="X156" s="276">
        <f t="shared" si="22"/>
        <v>0</v>
      </c>
      <c r="Y156" s="276"/>
      <c r="Z156" s="276"/>
      <c r="AB156" s="278" t="str">
        <f t="shared" si="23"/>
        <v>GoldCGR Metalloys Pvt Ltd.</v>
      </c>
    </row>
    <row r="157" spans="1:28" s="277" customFormat="1" ht="40.5">
      <c r="A157" s="216" t="s">
        <v>14144</v>
      </c>
      <c r="B157" s="217" t="s">
        <v>1153</v>
      </c>
      <c r="C157" s="221" t="s">
        <v>14143</v>
      </c>
      <c r="D157" s="283" t="s">
        <v>14143</v>
      </c>
      <c r="E157" s="217" t="s">
        <v>1129</v>
      </c>
      <c r="F157" s="217" t="s">
        <v>14144</v>
      </c>
      <c r="G157" s="217" t="s">
        <v>14250</v>
      </c>
      <c r="H157" s="218"/>
      <c r="I157" s="219"/>
      <c r="J157" s="219"/>
      <c r="K157" s="273"/>
      <c r="L157" s="273"/>
      <c r="M157" s="273"/>
      <c r="N157" s="273"/>
      <c r="O157" s="273"/>
      <c r="P157" s="220"/>
      <c r="Q157" s="274"/>
      <c r="R157" s="217" t="str">
        <f ca="1">IF(ISERROR($V157),"",OFFSET('Smelter Look-up'!$C$4,$V157-4,0)&amp;"")</f>
        <v>Sovereign Metals</v>
      </c>
      <c r="S157" s="225" t="str">
        <f t="shared" ca="1" si="21"/>
        <v>IN</v>
      </c>
      <c r="T157" s="225" t="str">
        <f ca="1">IF(B157="","",IF(ISERROR(MATCH($J157,SorP!$B$1:$B$6230,0)),"",INDIRECT("'SorP'!$A$"&amp;MATCH($J157,SorP!$B$1:$B$6230,0))))</f>
        <v/>
      </c>
      <c r="U157" s="241"/>
      <c r="V157" s="275">
        <f>IF(C157="",NA(),MATCH($B157&amp;$C157,'Smelter Look-up'!$J:$J,0))</f>
        <v>236</v>
      </c>
      <c r="W157" s="276"/>
      <c r="X157" s="276">
        <f t="shared" si="22"/>
        <v>0</v>
      </c>
      <c r="Y157" s="276"/>
      <c r="Z157" s="276"/>
      <c r="AB157" s="278" t="str">
        <f t="shared" si="23"/>
        <v>GoldSovereign Metals</v>
      </c>
    </row>
    <row r="158" spans="1:28" s="277" customFormat="1" ht="81">
      <c r="A158" s="216" t="s">
        <v>14233</v>
      </c>
      <c r="B158" s="217" t="s">
        <v>1153</v>
      </c>
      <c r="C158" s="221" t="s">
        <v>14207</v>
      </c>
      <c r="D158" s="283" t="s">
        <v>14207</v>
      </c>
      <c r="E158" s="217" t="s">
        <v>13323</v>
      </c>
      <c r="F158" s="217" t="s">
        <v>14233</v>
      </c>
      <c r="G158" s="217" t="s">
        <v>13577</v>
      </c>
      <c r="H158" s="218"/>
      <c r="I158" s="219"/>
      <c r="J158" s="219"/>
      <c r="K158" s="273"/>
      <c r="L158" s="273"/>
      <c r="M158" s="273"/>
      <c r="N158" s="273"/>
      <c r="O158" s="273"/>
      <c r="P158" s="220"/>
      <c r="Q158" s="274"/>
      <c r="R158" s="217" t="str">
        <f ca="1">IF(ISERROR($V158),"",OFFSET('Smelter Look-up'!$C$4,$V158-4,0)&amp;"")</f>
        <v>C.I Metales Procesados Industriales SAS</v>
      </c>
      <c r="S158" s="225" t="str">
        <f t="shared" ca="1" si="21"/>
        <v>CO</v>
      </c>
      <c r="T158" s="225" t="str">
        <f ca="1">IF(B158="","",IF(ISERROR(MATCH($J158,SorP!$B$1:$B$6230,0)),"",INDIRECT("'SorP'!$A$"&amp;MATCH($J158,SorP!$B$1:$B$6230,0))))</f>
        <v/>
      </c>
      <c r="U158" s="241"/>
      <c r="V158" s="275">
        <f>IF(C158="",NA(),MATCH($B158&amp;$C158,'Smelter Look-up'!$J:$J,0))</f>
        <v>39</v>
      </c>
      <c r="W158" s="276"/>
      <c r="X158" s="276">
        <f t="shared" si="22"/>
        <v>0</v>
      </c>
      <c r="Y158" s="276"/>
      <c r="Z158" s="276"/>
      <c r="AB158" s="278" t="str">
        <f t="shared" si="23"/>
        <v>GoldC.I Metales Procesados Industriales SAS</v>
      </c>
    </row>
    <row r="159" spans="1:28" s="277" customFormat="1" ht="94.5">
      <c r="A159" s="216" t="s">
        <v>14234</v>
      </c>
      <c r="B159" s="217" t="s">
        <v>1153</v>
      </c>
      <c r="C159" s="221" t="s">
        <v>14210</v>
      </c>
      <c r="D159" s="283" t="s">
        <v>14210</v>
      </c>
      <c r="E159" s="217" t="s">
        <v>1131</v>
      </c>
      <c r="F159" s="217" t="s">
        <v>14234</v>
      </c>
      <c r="G159" s="217" t="s">
        <v>13577</v>
      </c>
      <c r="H159" s="218"/>
      <c r="I159" s="219"/>
      <c r="J159" s="219"/>
      <c r="K159" s="273"/>
      <c r="L159" s="273"/>
      <c r="M159" s="273" t="s">
        <v>15608</v>
      </c>
      <c r="N159" s="273" t="s">
        <v>15533</v>
      </c>
      <c r="O159" s="273" t="s">
        <v>15609</v>
      </c>
      <c r="P159" s="220" t="s">
        <v>498</v>
      </c>
      <c r="Q159" s="274"/>
      <c r="R159" s="217" t="str">
        <f ca="1">IF(ISERROR($V159),"",OFFSET('Smelter Look-up'!$C$4,$V159-4,0)&amp;"")</f>
        <v>Eco-System Recycling Co., Ltd. North Plant</v>
      </c>
      <c r="S159" s="225" t="str">
        <f t="shared" ca="1" si="21"/>
        <v>JP</v>
      </c>
      <c r="T159" s="225" t="str">
        <f ca="1">IF(B159="","",IF(ISERROR(MATCH($J159,SorP!$B$1:$B$6230,0)),"",INDIRECT("'SorP'!$A$"&amp;MATCH($J159,SorP!$B$1:$B$6230,0))))</f>
        <v/>
      </c>
      <c r="U159" s="241"/>
      <c r="V159" s="275">
        <f>IF(C159="",NA(),MATCH($B159&amp;$C159,'Smelter Look-up'!$J:$J,0))</f>
        <v>70</v>
      </c>
      <c r="W159" s="276"/>
      <c r="X159" s="276">
        <f t="shared" si="22"/>
        <v>0</v>
      </c>
      <c r="Y159" s="276"/>
      <c r="Z159" s="276"/>
      <c r="AB159" s="278" t="str">
        <f t="shared" si="23"/>
        <v>GoldEco-System Recycling Co., Ltd. North Plant</v>
      </c>
    </row>
    <row r="160" spans="1:28" s="277" customFormat="1" ht="94.5">
      <c r="A160" s="216" t="s">
        <v>14235</v>
      </c>
      <c r="B160" s="217" t="s">
        <v>1153</v>
      </c>
      <c r="C160" s="221" t="s">
        <v>14211</v>
      </c>
      <c r="D160" s="283" t="s">
        <v>14211</v>
      </c>
      <c r="E160" s="217" t="s">
        <v>1131</v>
      </c>
      <c r="F160" s="217" t="s">
        <v>14235</v>
      </c>
      <c r="G160" s="217" t="s">
        <v>13577</v>
      </c>
      <c r="H160" s="218"/>
      <c r="I160" s="219"/>
      <c r="J160" s="219"/>
      <c r="K160" s="273"/>
      <c r="L160" s="273"/>
      <c r="M160" s="273" t="s">
        <v>15610</v>
      </c>
      <c r="N160" s="273" t="s">
        <v>15533</v>
      </c>
      <c r="O160" s="273" t="s">
        <v>15609</v>
      </c>
      <c r="P160" s="220" t="s">
        <v>498</v>
      </c>
      <c r="Q160" s="274"/>
      <c r="R160" s="217" t="str">
        <f ca="1">IF(ISERROR($V160),"",OFFSET('Smelter Look-up'!$C$4,$V160-4,0)&amp;"")</f>
        <v>Eco-System Recycling Co., Ltd. West Plant</v>
      </c>
      <c r="S160" s="225" t="str">
        <f t="shared" ca="1" si="21"/>
        <v>JP</v>
      </c>
      <c r="T160" s="225" t="str">
        <f ca="1">IF(B160="","",IF(ISERROR(MATCH($J160,SorP!$B$1:$B$6230,0)),"",INDIRECT("'SorP'!$A$"&amp;MATCH($J160,SorP!$B$1:$B$6230,0))))</f>
        <v/>
      </c>
      <c r="U160" s="241"/>
      <c r="V160" s="275">
        <f>IF(C160="",NA(),MATCH($B160&amp;$C160,'Smelter Look-up'!$J:$J,0))</f>
        <v>71</v>
      </c>
      <c r="W160" s="276"/>
      <c r="X160" s="276">
        <f t="shared" si="22"/>
        <v>0</v>
      </c>
      <c r="Y160" s="276"/>
      <c r="Z160" s="276"/>
      <c r="AB160" s="278" t="str">
        <f t="shared" si="23"/>
        <v>GoldEco-System Recycling Co., Ltd. West Plant</v>
      </c>
    </row>
    <row r="161" spans="1:28" s="277" customFormat="1" ht="54">
      <c r="A161" s="216" t="s">
        <v>2672</v>
      </c>
      <c r="B161" s="217" t="s">
        <v>1155</v>
      </c>
      <c r="C161" s="221" t="s">
        <v>2245</v>
      </c>
      <c r="D161" s="283" t="s">
        <v>2245</v>
      </c>
      <c r="E161" s="217" t="s">
        <v>1131</v>
      </c>
      <c r="F161" s="217" t="s">
        <v>2672</v>
      </c>
      <c r="G161" s="217" t="s">
        <v>15520</v>
      </c>
      <c r="H161" s="218"/>
      <c r="I161" s="219"/>
      <c r="J161" s="219"/>
      <c r="K161" s="273"/>
      <c r="L161" s="273"/>
      <c r="M161" s="273" t="s">
        <v>15529</v>
      </c>
      <c r="N161" s="273" t="s">
        <v>15533</v>
      </c>
      <c r="O161" s="273" t="s">
        <v>15555</v>
      </c>
      <c r="P161" s="220" t="s">
        <v>498</v>
      </c>
      <c r="Q161" s="274"/>
      <c r="R161" s="217" t="str">
        <f ca="1">IF(ISERROR($V161),"",OFFSET('Smelter Look-up'!$C$4,$V161-4,0)&amp;"")</f>
        <v>Asaka Riken Co., Ltd.</v>
      </c>
      <c r="S161" s="225" t="str">
        <f t="shared" ca="1" si="21"/>
        <v>JP</v>
      </c>
      <c r="T161" s="225" t="str">
        <f ca="1">IF(B161="","",IF(ISERROR(MATCH($J161,SorP!$B$1:$B$6230,0)),"",INDIRECT("'SorP'!$A$"&amp;MATCH($J161,SorP!$B$1:$B$6230,0))))</f>
        <v/>
      </c>
      <c r="U161" s="241"/>
      <c r="V161" s="275">
        <f>IF(C161="",NA(),MATCH($B161&amp;$C161,'Smelter Look-up'!$J:$J,0))</f>
        <v>295</v>
      </c>
      <c r="W161" s="276"/>
      <c r="X161" s="276">
        <f t="shared" si="22"/>
        <v>0</v>
      </c>
      <c r="Y161" s="276"/>
      <c r="Z161" s="276"/>
      <c r="AB161" s="278" t="str">
        <f t="shared" si="23"/>
        <v>TantalumAsaka Riken Co., Ltd.</v>
      </c>
    </row>
    <row r="162" spans="1:28" s="277" customFormat="1" ht="108">
      <c r="A162" s="216" t="s">
        <v>764</v>
      </c>
      <c r="B162" s="217" t="s">
        <v>1155</v>
      </c>
      <c r="C162" s="221" t="s">
        <v>3</v>
      </c>
      <c r="D162" s="283" t="s">
        <v>3</v>
      </c>
      <c r="E162" s="217" t="s">
        <v>1123</v>
      </c>
      <c r="F162" s="217" t="s">
        <v>764</v>
      </c>
      <c r="G162" s="217" t="s">
        <v>15520</v>
      </c>
      <c r="H162" s="218"/>
      <c r="I162" s="219"/>
      <c r="J162" s="219"/>
      <c r="K162" s="273"/>
      <c r="L162" s="273"/>
      <c r="M162" s="273" t="s">
        <v>15529</v>
      </c>
      <c r="N162" s="273" t="s">
        <v>15522</v>
      </c>
      <c r="O162" s="273" t="s">
        <v>15568</v>
      </c>
      <c r="P162" s="220" t="s">
        <v>499</v>
      </c>
      <c r="Q162" s="274"/>
      <c r="R162" s="217" t="str">
        <f ca="1">IF(ISERROR($V162),"",OFFSET('Smelter Look-up'!$C$4,$V162-4,0)&amp;"")</f>
        <v>Changsha South Tantalum Niobium Co., Ltd.</v>
      </c>
      <c r="S162" s="225" t="str">
        <f t="shared" ca="1" si="21"/>
        <v>CN</v>
      </c>
      <c r="T162" s="225" t="str">
        <f ca="1">IF(B162="","",IF(ISERROR(MATCH($J162,SorP!$B$1:$B$6230,0)),"",INDIRECT("'SorP'!$A$"&amp;MATCH($J162,SorP!$B$1:$B$6230,0))))</f>
        <v/>
      </c>
      <c r="U162" s="241"/>
      <c r="V162" s="275">
        <f>IF(C162="",NA(),MATCH($B162&amp;$C162,'Smelter Look-up'!$J:$J,0))</f>
        <v>296</v>
      </c>
      <c r="W162" s="276"/>
      <c r="X162" s="276">
        <f t="shared" si="22"/>
        <v>0</v>
      </c>
      <c r="Y162" s="276"/>
      <c r="Z162" s="276"/>
      <c r="AB162" s="278" t="str">
        <f t="shared" si="23"/>
        <v>TantalumChangsha South Tantalum Niobium Co., Ltd.</v>
      </c>
    </row>
    <row r="163" spans="1:28" s="277" customFormat="1" ht="54">
      <c r="A163" s="216" t="s">
        <v>15646</v>
      </c>
      <c r="B163" s="217" t="s">
        <v>1155</v>
      </c>
      <c r="C163" s="221" t="s">
        <v>1898</v>
      </c>
      <c r="D163" s="283" t="s">
        <v>15645</v>
      </c>
      <c r="E163" s="217" t="s">
        <v>1123</v>
      </c>
      <c r="F163" s="217" t="s">
        <v>15646</v>
      </c>
      <c r="G163" s="217" t="s">
        <v>15520</v>
      </c>
      <c r="H163" s="218"/>
      <c r="I163" s="219"/>
      <c r="J163" s="219"/>
      <c r="K163" s="273"/>
      <c r="L163" s="273"/>
      <c r="M163" s="273"/>
      <c r="N163" s="273" t="s">
        <v>15647</v>
      </c>
      <c r="O163" s="273" t="s">
        <v>15579</v>
      </c>
      <c r="P163" s="220" t="s">
        <v>499</v>
      </c>
      <c r="Q163" s="274" t="s">
        <v>15587</v>
      </c>
      <c r="R163" s="217" t="str">
        <f ca="1">IF(ISERROR($V163),"",OFFSET('Smelter Look-up'!$C$4,$V163-4,0)&amp;"")</f>
        <v/>
      </c>
      <c r="S163" s="225" t="str">
        <f t="shared" ca="1" si="21"/>
        <v>CN</v>
      </c>
      <c r="T163" s="225" t="str">
        <f ca="1">IF(B163="","",IF(ISERROR(MATCH($J163,SorP!$B$1:$B$6230,0)),"",INDIRECT("'SorP'!$A$"&amp;MATCH($J163,SorP!$B$1:$B$6230,0))))</f>
        <v/>
      </c>
      <c r="U163" s="241"/>
      <c r="V163" s="275">
        <f>IF(C163="",NA(),MATCH($B163&amp;$C163,'Smelter Look-up'!$J:$J,0))</f>
        <v>353</v>
      </c>
      <c r="W163" s="276"/>
      <c r="X163" s="276">
        <f t="shared" si="22"/>
        <v>0</v>
      </c>
      <c r="Y163" s="276"/>
      <c r="Z163" s="276"/>
      <c r="AB163" s="278" t="str">
        <f t="shared" si="23"/>
        <v>TantalumSmelter not listed</v>
      </c>
    </row>
    <row r="164" spans="1:28" s="277" customFormat="1" ht="40.5">
      <c r="A164" s="216" t="s">
        <v>765</v>
      </c>
      <c r="B164" s="217" t="s">
        <v>1155</v>
      </c>
      <c r="C164" s="221" t="s">
        <v>1141</v>
      </c>
      <c r="D164" s="283" t="s">
        <v>1141</v>
      </c>
      <c r="E164" s="217" t="s">
        <v>2576</v>
      </c>
      <c r="F164" s="217" t="s">
        <v>765</v>
      </c>
      <c r="G164" s="217" t="s">
        <v>15520</v>
      </c>
      <c r="H164" s="218"/>
      <c r="I164" s="219"/>
      <c r="J164" s="219"/>
      <c r="K164" s="273"/>
      <c r="L164" s="273"/>
      <c r="M164" s="273" t="s">
        <v>15529</v>
      </c>
      <c r="N164" s="273" t="s">
        <v>15612</v>
      </c>
      <c r="O164" s="273" t="s">
        <v>15613</v>
      </c>
      <c r="P164" s="220" t="s">
        <v>499</v>
      </c>
      <c r="Q164" s="274"/>
      <c r="R164" s="217" t="str">
        <f ca="1">IF(ISERROR($V164),"",OFFSET('Smelter Look-up'!$C$4,$V164-4,0)&amp;"")</f>
        <v>Exotech Inc.</v>
      </c>
      <c r="S164" s="225" t="str">
        <f t="shared" ca="1" si="21"/>
        <v>US</v>
      </c>
      <c r="T164" s="225" t="str">
        <f ca="1">IF(B164="","",IF(ISERROR(MATCH($J164,SorP!$B$1:$B$6230,0)),"",INDIRECT("'SorP'!$A$"&amp;MATCH($J164,SorP!$B$1:$B$6230,0))))</f>
        <v/>
      </c>
      <c r="U164" s="241"/>
      <c r="V164" s="275">
        <f>IF(C164="",NA(),MATCH($B164&amp;$C164,'Smelter Look-up'!$J:$J,0))</f>
        <v>300</v>
      </c>
      <c r="W164" s="276"/>
      <c r="X164" s="276">
        <f t="shared" si="22"/>
        <v>0</v>
      </c>
      <c r="Y164" s="276"/>
      <c r="Z164" s="276"/>
      <c r="AB164" s="278" t="str">
        <f t="shared" si="23"/>
        <v>TantalumExotech Inc.</v>
      </c>
    </row>
    <row r="165" spans="1:28" s="277" customFormat="1" ht="67.5">
      <c r="A165" s="216" t="s">
        <v>766</v>
      </c>
      <c r="B165" s="217" t="s">
        <v>1155</v>
      </c>
      <c r="C165" s="221" t="s">
        <v>47</v>
      </c>
      <c r="D165" s="283" t="s">
        <v>47</v>
      </c>
      <c r="E165" s="217" t="s">
        <v>1123</v>
      </c>
      <c r="F165" s="217" t="s">
        <v>766</v>
      </c>
      <c r="G165" s="217" t="s">
        <v>15520</v>
      </c>
      <c r="H165" s="218"/>
      <c r="I165" s="219"/>
      <c r="J165" s="219"/>
      <c r="K165" s="273"/>
      <c r="L165" s="273"/>
      <c r="M165" s="273" t="s">
        <v>15614</v>
      </c>
      <c r="N165" s="273" t="s">
        <v>15612</v>
      </c>
      <c r="O165" s="273" t="s">
        <v>15615</v>
      </c>
      <c r="P165" s="220" t="s">
        <v>499</v>
      </c>
      <c r="Q165" s="274"/>
      <c r="R165" s="217" t="str">
        <f ca="1">IF(ISERROR($V165),"",OFFSET('Smelter Look-up'!$C$4,$V165-4,0)&amp;"")</f>
        <v>F&amp;X Electro-Materials Ltd.</v>
      </c>
      <c r="S165" s="225" t="str">
        <f t="shared" ca="1" si="21"/>
        <v>CN</v>
      </c>
      <c r="T165" s="225" t="str">
        <f ca="1">IF(B165="","",IF(ISERROR(MATCH($J165,SorP!$B$1:$B$6230,0)),"",INDIRECT("'SorP'!$A$"&amp;MATCH($J165,SorP!$B$1:$B$6230,0))))</f>
        <v/>
      </c>
      <c r="U165" s="241"/>
      <c r="V165" s="275">
        <f>IF(C165="",NA(),MATCH($B165&amp;$C165,'Smelter Look-up'!$J:$J,0))</f>
        <v>302</v>
      </c>
      <c r="W165" s="276"/>
      <c r="X165" s="276">
        <f t="shared" si="22"/>
        <v>0</v>
      </c>
      <c r="Y165" s="276"/>
      <c r="Z165" s="276"/>
      <c r="AB165" s="278" t="str">
        <f t="shared" si="23"/>
        <v>TantalumF&amp;X Electro-Materials Ltd.</v>
      </c>
    </row>
    <row r="166" spans="1:28" s="277" customFormat="1" ht="94.5">
      <c r="A166" s="216" t="s">
        <v>768</v>
      </c>
      <c r="B166" s="217" t="s">
        <v>1155</v>
      </c>
      <c r="C166" s="221" t="s">
        <v>767</v>
      </c>
      <c r="D166" s="283" t="s">
        <v>767</v>
      </c>
      <c r="E166" s="217" t="s">
        <v>1123</v>
      </c>
      <c r="F166" s="217" t="s">
        <v>768</v>
      </c>
      <c r="G166" s="217" t="s">
        <v>15520</v>
      </c>
      <c r="H166" s="218"/>
      <c r="I166" s="219"/>
      <c r="J166" s="219"/>
      <c r="K166" s="273"/>
      <c r="L166" s="273"/>
      <c r="M166" s="273" t="s">
        <v>15529</v>
      </c>
      <c r="N166" s="273" t="s">
        <v>15612</v>
      </c>
      <c r="O166" s="273" t="s">
        <v>15650</v>
      </c>
      <c r="P166" s="220" t="s">
        <v>499</v>
      </c>
      <c r="Q166" s="274"/>
      <c r="R166" s="217" t="str">
        <f ca="1">IF(ISERROR($V166),"",OFFSET('Smelter Look-up'!$C$4,$V166-4,0)&amp;"")</f>
        <v>Guangdong Zhiyuan New Material Co., Ltd.</v>
      </c>
      <c r="S166" s="225" t="str">
        <f t="shared" ref="S166:S196" ca="1" si="24">IF(B166="","",IF(ISERROR(MATCH($E166,CL,0)),"Unknown",INDIRECT("'C'!$A$"&amp;MATCH($E166,CL,0)+1)))</f>
        <v>CN</v>
      </c>
      <c r="T166" s="225" t="str">
        <f ca="1">IF(B166="","",IF(ISERROR(MATCH($J166,SorP!$B$1:$B$6230,0)),"",INDIRECT("'SorP'!$A$"&amp;MATCH($J166,SorP!$B$1:$B$6230,0))))</f>
        <v/>
      </c>
      <c r="U166" s="241"/>
      <c r="V166" s="275">
        <f>IF(C166="",NA(),MATCH($B166&amp;$C166,'Smelter Look-up'!$J:$J,0))</f>
        <v>306</v>
      </c>
      <c r="W166" s="276"/>
      <c r="X166" s="276">
        <f t="shared" ref="X166:X196" si="25">IF(AND(C166="Smelter not listed",OR(LEN(D166)=0,LEN(E166)=0)),1,0)</f>
        <v>0</v>
      </c>
      <c r="Y166" s="276"/>
      <c r="Z166" s="276"/>
      <c r="AB166" s="278" t="str">
        <f t="shared" ref="AB166:AB196" si="26">B166&amp;C166</f>
        <v>TantalumGuangdong Zhiyuan New Material Co., Ltd.</v>
      </c>
    </row>
    <row r="167" spans="1:28" s="277" customFormat="1" ht="94.5">
      <c r="A167" s="216" t="s">
        <v>769</v>
      </c>
      <c r="B167" s="217" t="s">
        <v>1155</v>
      </c>
      <c r="C167" s="221" t="s">
        <v>5</v>
      </c>
      <c r="D167" s="283" t="s">
        <v>5</v>
      </c>
      <c r="E167" s="217" t="s">
        <v>1123</v>
      </c>
      <c r="F167" s="217" t="s">
        <v>769</v>
      </c>
      <c r="G167" s="217" t="s">
        <v>15520</v>
      </c>
      <c r="H167" s="218"/>
      <c r="I167" s="219"/>
      <c r="J167" s="219"/>
      <c r="K167" s="273"/>
      <c r="L167" s="273"/>
      <c r="M167" s="273" t="s">
        <v>15529</v>
      </c>
      <c r="N167" s="273" t="s">
        <v>15697</v>
      </c>
      <c r="O167" s="273" t="s">
        <v>15698</v>
      </c>
      <c r="P167" s="220" t="s">
        <v>499</v>
      </c>
      <c r="Q167" s="274"/>
      <c r="R167" s="217" t="str">
        <f ca="1">IF(ISERROR($V167),"",OFFSET('Smelter Look-up'!$C$4,$V167-4,0)&amp;"")</f>
        <v>JiuJiang JinXin Nonferrous Metals Co., Ltd.</v>
      </c>
      <c r="S167" s="225" t="str">
        <f t="shared" ca="1" si="24"/>
        <v>CN</v>
      </c>
      <c r="T167" s="225" t="str">
        <f ca="1">IF(B167="","",IF(ISERROR(MATCH($J167,SorP!$B$1:$B$6230,0)),"",INDIRECT("'SorP'!$A$"&amp;MATCH($J167,SorP!$B$1:$B$6230,0))))</f>
        <v/>
      </c>
      <c r="U167" s="241"/>
      <c r="V167" s="275">
        <f>IF(C167="",NA(),MATCH($B167&amp;$C167,'Smelter Look-up'!$J:$J,0))</f>
        <v>316</v>
      </c>
      <c r="W167" s="276"/>
      <c r="X167" s="276">
        <f t="shared" si="25"/>
        <v>0</v>
      </c>
      <c r="Y167" s="276"/>
      <c r="Z167" s="276"/>
      <c r="AB167" s="278" t="str">
        <f t="shared" si="26"/>
        <v>TantalumJiuJiang JinXin Nonferrous Metals Co., Ltd.</v>
      </c>
    </row>
    <row r="168" spans="1:28" s="277" customFormat="1" ht="54">
      <c r="A168" s="216" t="s">
        <v>770</v>
      </c>
      <c r="B168" s="217" t="s">
        <v>1155</v>
      </c>
      <c r="C168" s="221" t="s">
        <v>48</v>
      </c>
      <c r="D168" s="283" t="s">
        <v>48</v>
      </c>
      <c r="E168" s="217" t="s">
        <v>1123</v>
      </c>
      <c r="F168" s="217" t="s">
        <v>770</v>
      </c>
      <c r="G168" s="217" t="s">
        <v>15520</v>
      </c>
      <c r="H168" s="218"/>
      <c r="I168" s="219"/>
      <c r="J168" s="219"/>
      <c r="K168" s="273"/>
      <c r="L168" s="273"/>
      <c r="M168" s="273" t="s">
        <v>15529</v>
      </c>
      <c r="N168" s="273" t="s">
        <v>15697</v>
      </c>
      <c r="O168" s="273" t="s">
        <v>15699</v>
      </c>
      <c r="P168" s="220" t="s">
        <v>499</v>
      </c>
      <c r="Q168" s="274"/>
      <c r="R168" s="217" t="str">
        <f ca="1">IF(ISERROR($V168),"",OFFSET('Smelter Look-up'!$C$4,$V168-4,0)&amp;"")</f>
        <v>Jiujiang Tanbre Co., Ltd.</v>
      </c>
      <c r="S168" s="225" t="str">
        <f t="shared" ca="1" si="24"/>
        <v>CN</v>
      </c>
      <c r="T168" s="225" t="str">
        <f ca="1">IF(B168="","",IF(ISERROR(MATCH($J168,SorP!$B$1:$B$6230,0)),"",INDIRECT("'SorP'!$A$"&amp;MATCH($J168,SorP!$B$1:$B$6230,0))))</f>
        <v/>
      </c>
      <c r="U168" s="241"/>
      <c r="V168" s="275">
        <f>IF(C168="",NA(),MATCH($B168&amp;$C168,'Smelter Look-up'!$J:$J,0))</f>
        <v>318</v>
      </c>
      <c r="W168" s="276"/>
      <c r="X168" s="276">
        <f t="shared" si="25"/>
        <v>0</v>
      </c>
      <c r="Y168" s="276"/>
      <c r="Z168" s="276"/>
      <c r="AB168" s="278" t="str">
        <f t="shared" si="26"/>
        <v>TantalumJiujiang Tanbre Co., Ltd.</v>
      </c>
    </row>
    <row r="169" spans="1:28" s="277" customFormat="1" ht="54">
      <c r="A169" s="216" t="s">
        <v>771</v>
      </c>
      <c r="B169" s="217" t="s">
        <v>1155</v>
      </c>
      <c r="C169" s="221" t="s">
        <v>49</v>
      </c>
      <c r="D169" s="283" t="s">
        <v>49</v>
      </c>
      <c r="E169" s="217" t="s">
        <v>1119</v>
      </c>
      <c r="F169" s="217" t="s">
        <v>771</v>
      </c>
      <c r="G169" s="217" t="s">
        <v>15520</v>
      </c>
      <c r="H169" s="218"/>
      <c r="I169" s="219"/>
      <c r="J169" s="219"/>
      <c r="K169" s="273"/>
      <c r="L169" s="273"/>
      <c r="M169" s="273" t="s">
        <v>15715</v>
      </c>
      <c r="N169" s="273" t="s">
        <v>15517</v>
      </c>
      <c r="O169" s="273" t="s">
        <v>15636</v>
      </c>
      <c r="P169" s="220"/>
      <c r="Q169" s="274"/>
      <c r="R169" s="217" t="str">
        <f ca="1">IF(ISERROR($V169),"",OFFSET('Smelter Look-up'!$C$4,$V169-4,0)&amp;"")</f>
        <v>LSM Brasil S.A.</v>
      </c>
      <c r="S169" s="225" t="str">
        <f t="shared" ca="1" si="24"/>
        <v>BR</v>
      </c>
      <c r="T169" s="225" t="str">
        <f ca="1">IF(B169="","",IF(ISERROR(MATCH($J169,SorP!$B$1:$B$6230,0)),"",INDIRECT("'SorP'!$A$"&amp;MATCH($J169,SorP!$B$1:$B$6230,0))))</f>
        <v/>
      </c>
      <c r="U169" s="241"/>
      <c r="V169" s="275">
        <f>IF(C169="",NA(),MATCH($B169&amp;$C169,'Smelter Look-up'!$J:$J,0))</f>
        <v>321</v>
      </c>
      <c r="W169" s="276"/>
      <c r="X169" s="276">
        <f t="shared" si="25"/>
        <v>0</v>
      </c>
      <c r="Y169" s="276"/>
      <c r="Z169" s="276"/>
      <c r="AB169" s="278" t="str">
        <f t="shared" si="26"/>
        <v>TantalumLSM Brasil S.A.</v>
      </c>
    </row>
    <row r="170" spans="1:28" s="277" customFormat="1" ht="81">
      <c r="A170" s="216" t="s">
        <v>772</v>
      </c>
      <c r="B170" s="217" t="s">
        <v>1155</v>
      </c>
      <c r="C170" s="221" t="s">
        <v>2257</v>
      </c>
      <c r="D170" s="283" t="s">
        <v>2257</v>
      </c>
      <c r="E170" s="217" t="s">
        <v>1129</v>
      </c>
      <c r="F170" s="217" t="s">
        <v>772</v>
      </c>
      <c r="G170" s="217" t="s">
        <v>15520</v>
      </c>
      <c r="H170" s="218"/>
      <c r="I170" s="219"/>
      <c r="J170" s="219"/>
      <c r="K170" s="273"/>
      <c r="L170" s="273"/>
      <c r="M170" s="273" t="s">
        <v>15529</v>
      </c>
      <c r="N170" s="273" t="s">
        <v>15530</v>
      </c>
      <c r="O170" s="273" t="s">
        <v>15730</v>
      </c>
      <c r="P170" s="220" t="s">
        <v>499</v>
      </c>
      <c r="Q170" s="274"/>
      <c r="R170" s="217" t="str">
        <f ca="1">IF(ISERROR($V170),"",OFFSET('Smelter Look-up'!$C$4,$V170-4,0)&amp;"")</f>
        <v>Metallurgical Products India Pvt., Ltd.</v>
      </c>
      <c r="S170" s="225" t="str">
        <f t="shared" ca="1" si="24"/>
        <v>IN</v>
      </c>
      <c r="T170" s="225" t="str">
        <f ca="1">IF(B170="","",IF(ISERROR(MATCH($J170,SorP!$B$1:$B$6230,0)),"",INDIRECT("'SorP'!$A$"&amp;MATCH($J170,SorP!$B$1:$B$6230,0))))</f>
        <v/>
      </c>
      <c r="U170" s="241"/>
      <c r="V170" s="275">
        <f>IF(C170="",NA(),MATCH($B170&amp;$C170,'Smelter Look-up'!$J:$J,0))</f>
        <v>323</v>
      </c>
      <c r="W170" s="276"/>
      <c r="X170" s="276">
        <f t="shared" si="25"/>
        <v>0</v>
      </c>
      <c r="Y170" s="276"/>
      <c r="Z170" s="276"/>
      <c r="AB170" s="278" t="str">
        <f t="shared" si="26"/>
        <v>TantalumMetallurgical Products India Pvt., Ltd.</v>
      </c>
    </row>
    <row r="171" spans="1:28" s="277" customFormat="1" ht="67.5">
      <c r="A171" s="216" t="s">
        <v>773</v>
      </c>
      <c r="B171" s="217" t="s">
        <v>1155</v>
      </c>
      <c r="C171" s="221" t="s">
        <v>12757</v>
      </c>
      <c r="D171" s="283" t="s">
        <v>12757</v>
      </c>
      <c r="E171" s="217" t="s">
        <v>1119</v>
      </c>
      <c r="F171" s="217" t="s">
        <v>773</v>
      </c>
      <c r="G171" s="217" t="s">
        <v>15520</v>
      </c>
      <c r="H171" s="218"/>
      <c r="I171" s="219"/>
      <c r="J171" s="219"/>
      <c r="K171" s="273"/>
      <c r="L171" s="273"/>
      <c r="M171" s="273" t="s">
        <v>15743</v>
      </c>
      <c r="N171" s="273" t="s">
        <v>15517</v>
      </c>
      <c r="O171" s="273" t="s">
        <v>15527</v>
      </c>
      <c r="P171" s="220"/>
      <c r="Q171" s="274"/>
      <c r="R171" s="217" t="str">
        <f ca="1">IF(ISERROR($V171),"",OFFSET('Smelter Look-up'!$C$4,$V171-4,0)&amp;"")</f>
        <v>Mineracao Taboca S.A.</v>
      </c>
      <c r="S171" s="225" t="str">
        <f t="shared" ca="1" si="24"/>
        <v>BR</v>
      </c>
      <c r="T171" s="225" t="str">
        <f ca="1">IF(B171="","",IF(ISERROR(MATCH($J171,SorP!$B$1:$B$6230,0)),"",INDIRECT("'SorP'!$A$"&amp;MATCH($J171,SorP!$B$1:$B$6230,0))))</f>
        <v/>
      </c>
      <c r="U171" s="241"/>
      <c r="V171" s="275">
        <f>IF(C171="",NA(),MATCH($B171&amp;$C171,'Smelter Look-up'!$J:$J,0))</f>
        <v>324</v>
      </c>
      <c r="W171" s="276"/>
      <c r="X171" s="276">
        <f t="shared" si="25"/>
        <v>0</v>
      </c>
      <c r="Y171" s="276"/>
      <c r="Z171" s="276"/>
      <c r="AB171" s="278" t="str">
        <f t="shared" si="26"/>
        <v>TantalumMineracao Taboca S.A.</v>
      </c>
    </row>
    <row r="172" spans="1:28" s="277" customFormat="1" ht="81">
      <c r="A172" s="216" t="s">
        <v>774</v>
      </c>
      <c r="B172" s="217" t="s">
        <v>1155</v>
      </c>
      <c r="C172" s="221" t="s">
        <v>1253</v>
      </c>
      <c r="D172" s="283" t="s">
        <v>1253</v>
      </c>
      <c r="E172" s="217" t="s">
        <v>1131</v>
      </c>
      <c r="F172" s="217" t="s">
        <v>774</v>
      </c>
      <c r="G172" s="217" t="s">
        <v>15520</v>
      </c>
      <c r="H172" s="218"/>
      <c r="I172" s="219"/>
      <c r="J172" s="219"/>
      <c r="K172" s="273"/>
      <c r="L172" s="273"/>
      <c r="M172" s="273" t="s">
        <v>15529</v>
      </c>
      <c r="N172" s="273" t="s">
        <v>15530</v>
      </c>
      <c r="O172" s="273" t="s">
        <v>15754</v>
      </c>
      <c r="P172" s="220" t="s">
        <v>499</v>
      </c>
      <c r="Q172" s="274"/>
      <c r="R172" s="217" t="str">
        <f ca="1">IF(ISERROR($V172),"",OFFSET('Smelter Look-up'!$C$4,$V172-4,0)&amp;"")</f>
        <v>Mitsui Mining and Smelting Co., Ltd.</v>
      </c>
      <c r="S172" s="225" t="str">
        <f t="shared" ca="1" si="24"/>
        <v>JP</v>
      </c>
      <c r="T172" s="225" t="str">
        <f ca="1">IF(B172="","",IF(ISERROR(MATCH($J172,SorP!$B$1:$B$6230,0)),"",INDIRECT("'SorP'!$A$"&amp;MATCH($J172,SorP!$B$1:$B$6230,0))))</f>
        <v/>
      </c>
      <c r="U172" s="241"/>
      <c r="V172" s="275">
        <f>IF(C172="",NA(),MATCH($B172&amp;$C172,'Smelter Look-up'!$J:$J,0))</f>
        <v>328</v>
      </c>
      <c r="W172" s="276"/>
      <c r="X172" s="276">
        <f t="shared" si="25"/>
        <v>0</v>
      </c>
      <c r="Y172" s="276"/>
      <c r="Z172" s="276"/>
      <c r="AB172" s="278" t="str">
        <f t="shared" si="26"/>
        <v>TantalumMitsui Mining and Smelting Co., Ltd.</v>
      </c>
    </row>
    <row r="173" spans="1:28" s="277" customFormat="1" ht="54">
      <c r="A173" s="216" t="s">
        <v>775</v>
      </c>
      <c r="B173" s="217" t="s">
        <v>1155</v>
      </c>
      <c r="C173" s="221" t="s">
        <v>2675</v>
      </c>
      <c r="D173" s="283" t="s">
        <v>2675</v>
      </c>
      <c r="E173" s="217" t="s">
        <v>1126</v>
      </c>
      <c r="F173" s="217" t="s">
        <v>775</v>
      </c>
      <c r="G173" s="217" t="s">
        <v>15520</v>
      </c>
      <c r="H173" s="218"/>
      <c r="I173" s="219"/>
      <c r="J173" s="219"/>
      <c r="K173" s="273"/>
      <c r="L173" s="273"/>
      <c r="M173" s="273" t="s">
        <v>15761</v>
      </c>
      <c r="N173" s="273" t="s">
        <v>15693</v>
      </c>
      <c r="O173" s="273" t="s">
        <v>15762</v>
      </c>
      <c r="P173" s="220" t="s">
        <v>499</v>
      </c>
      <c r="Q173" s="274"/>
      <c r="R173" s="217" t="str">
        <f ca="1">IF(ISERROR($V173),"",OFFSET('Smelter Look-up'!$C$4,$V173-4,0)&amp;"")</f>
        <v>NPM Silmet AS</v>
      </c>
      <c r="S173" s="225" t="str">
        <f t="shared" ca="1" si="24"/>
        <v>EE</v>
      </c>
      <c r="T173" s="225" t="str">
        <f ca="1">IF(B173="","",IF(ISERROR(MATCH($J173,SorP!$B$1:$B$6230,0)),"",INDIRECT("'SorP'!$A$"&amp;MATCH($J173,SorP!$B$1:$B$6230,0))))</f>
        <v/>
      </c>
      <c r="U173" s="241"/>
      <c r="V173" s="275">
        <f>IF(C173="",NA(),MATCH($B173&amp;$C173,'Smelter Look-up'!$J:$J,0))</f>
        <v>332</v>
      </c>
      <c r="W173" s="276"/>
      <c r="X173" s="276">
        <f t="shared" si="25"/>
        <v>0</v>
      </c>
      <c r="Y173" s="276"/>
      <c r="Z173" s="276"/>
      <c r="AB173" s="278" t="str">
        <f t="shared" si="26"/>
        <v>TantalumNPM Silmet AS</v>
      </c>
    </row>
    <row r="174" spans="1:28" s="277" customFormat="1" ht="94.5">
      <c r="A174" s="216" t="s">
        <v>776</v>
      </c>
      <c r="B174" s="217" t="s">
        <v>1155</v>
      </c>
      <c r="C174" s="221" t="s">
        <v>1053</v>
      </c>
      <c r="D174" s="283" t="s">
        <v>1053</v>
      </c>
      <c r="E174" s="217" t="s">
        <v>1123</v>
      </c>
      <c r="F174" s="217" t="s">
        <v>776</v>
      </c>
      <c r="G174" s="217" t="s">
        <v>15520</v>
      </c>
      <c r="H174" s="218"/>
      <c r="I174" s="219"/>
      <c r="J174" s="219"/>
      <c r="K174" s="273"/>
      <c r="L174" s="273"/>
      <c r="M174" s="273"/>
      <c r="N174" s="273"/>
      <c r="O174" s="273"/>
      <c r="P174" s="220"/>
      <c r="Q174" s="274"/>
      <c r="R174" s="217" t="str">
        <f ca="1">IF(ISERROR($V174),"",OFFSET('Smelter Look-up'!$C$4,$V174-4,0)&amp;"")</f>
        <v>Ningxia Orient Tantalum Industry Co., Ltd.</v>
      </c>
      <c r="S174" s="225" t="str">
        <f t="shared" ca="1" si="24"/>
        <v>CN</v>
      </c>
      <c r="T174" s="225" t="str">
        <f ca="1">IF(B174="","",IF(ISERROR(MATCH($J174,SorP!$B$1:$B$6230,0)),"",INDIRECT("'SorP'!$A$"&amp;MATCH($J174,SorP!$B$1:$B$6230,0))))</f>
        <v/>
      </c>
      <c r="U174" s="241"/>
      <c r="V174" s="275">
        <f>IF(C174="",NA(),MATCH($B174&amp;$C174,'Smelter Look-up'!$J:$J,0))</f>
        <v>331</v>
      </c>
      <c r="W174" s="276"/>
      <c r="X174" s="276">
        <f t="shared" si="25"/>
        <v>0</v>
      </c>
      <c r="Y174" s="276"/>
      <c r="Z174" s="276"/>
      <c r="AB174" s="278" t="str">
        <f t="shared" si="26"/>
        <v>TantalumNingxia Orient Tantalum Industry Co., Ltd.</v>
      </c>
    </row>
    <row r="175" spans="1:28" s="277" customFormat="1" ht="40.5">
      <c r="A175" s="216" t="s">
        <v>777</v>
      </c>
      <c r="B175" s="217" t="s">
        <v>1155</v>
      </c>
      <c r="C175" s="221" t="s">
        <v>840</v>
      </c>
      <c r="D175" s="283" t="s">
        <v>840</v>
      </c>
      <c r="E175" s="217" t="s">
        <v>2576</v>
      </c>
      <c r="F175" s="217" t="s">
        <v>777</v>
      </c>
      <c r="G175" s="217" t="s">
        <v>15520</v>
      </c>
      <c r="H175" s="218"/>
      <c r="I175" s="219"/>
      <c r="J175" s="219"/>
      <c r="K175" s="273"/>
      <c r="L175" s="273"/>
      <c r="M175" s="273" t="s">
        <v>15529</v>
      </c>
      <c r="N175" s="273" t="s">
        <v>15533</v>
      </c>
      <c r="O175" s="273" t="s">
        <v>15534</v>
      </c>
      <c r="P175" s="220" t="s">
        <v>498</v>
      </c>
      <c r="Q175" s="274"/>
      <c r="R175" s="217" t="str">
        <f ca="1">IF(ISERROR($V175),"",OFFSET('Smelter Look-up'!$C$4,$V175-4,0)&amp;"")</f>
        <v>QuantumClean</v>
      </c>
      <c r="S175" s="225" t="str">
        <f t="shared" ca="1" si="24"/>
        <v>US</v>
      </c>
      <c r="T175" s="225" t="str">
        <f ca="1">IF(B175="","",IF(ISERROR(MATCH($J175,SorP!$B$1:$B$6230,0)),"",INDIRECT("'SorP'!$A$"&amp;MATCH($J175,SorP!$B$1:$B$6230,0))))</f>
        <v/>
      </c>
      <c r="U175" s="241"/>
      <c r="V175" s="275">
        <f>IF(C175="",NA(),MATCH($B175&amp;$C175,'Smelter Look-up'!$J:$J,0))</f>
        <v>336</v>
      </c>
      <c r="W175" s="276"/>
      <c r="X175" s="276">
        <f t="shared" si="25"/>
        <v>0</v>
      </c>
      <c r="Y175" s="276"/>
      <c r="Z175" s="276"/>
      <c r="AB175" s="278" t="str">
        <f t="shared" si="26"/>
        <v>TantalumQuantumClean</v>
      </c>
    </row>
    <row r="176" spans="1:28" s="277" customFormat="1" ht="54">
      <c r="A176" s="216" t="s">
        <v>778</v>
      </c>
      <c r="B176" s="217" t="s">
        <v>1155</v>
      </c>
      <c r="C176" s="221" t="s">
        <v>1898</v>
      </c>
      <c r="D176" s="283" t="s">
        <v>15846</v>
      </c>
      <c r="E176" s="217" t="s">
        <v>1123</v>
      </c>
      <c r="F176" s="217" t="s">
        <v>778</v>
      </c>
      <c r="G176" s="217" t="s">
        <v>15520</v>
      </c>
      <c r="H176" s="218"/>
      <c r="I176" s="219"/>
      <c r="J176" s="219"/>
      <c r="K176" s="273"/>
      <c r="L176" s="273"/>
      <c r="M176" s="273"/>
      <c r="N176" s="273"/>
      <c r="O176" s="273"/>
      <c r="P176" s="220"/>
      <c r="Q176" s="274"/>
      <c r="R176" s="217" t="str">
        <f ca="1">IF(ISERROR($V176),"",OFFSET('Smelter Look-up'!$C$4,$V176-4,0)&amp;"")</f>
        <v/>
      </c>
      <c r="S176" s="225" t="str">
        <f t="shared" ca="1" si="24"/>
        <v>CN</v>
      </c>
      <c r="T176" s="225" t="str">
        <f ca="1">IF(B176="","",IF(ISERROR(MATCH($J176,SorP!$B$1:$B$6230,0)),"",INDIRECT("'SorP'!$A$"&amp;MATCH($J176,SorP!$B$1:$B$6230,0))))</f>
        <v/>
      </c>
      <c r="U176" s="241"/>
      <c r="V176" s="275">
        <f>IF(C176="",NA(),MATCH($B176&amp;$C176,'Smelter Look-up'!$J:$J,0))</f>
        <v>353</v>
      </c>
      <c r="W176" s="276"/>
      <c r="X176" s="276">
        <f t="shared" si="25"/>
        <v>0</v>
      </c>
      <c r="Y176" s="276"/>
      <c r="Z176" s="276"/>
      <c r="AB176" s="278" t="str">
        <f t="shared" si="26"/>
        <v>TantalumSmelter not listed</v>
      </c>
    </row>
    <row r="177" spans="1:28" s="277" customFormat="1" ht="94.5">
      <c r="A177" s="216" t="s">
        <v>779</v>
      </c>
      <c r="B177" s="217" t="s">
        <v>1155</v>
      </c>
      <c r="C177" s="221" t="s">
        <v>1401</v>
      </c>
      <c r="D177" s="283" t="s">
        <v>1401</v>
      </c>
      <c r="E177" s="217" t="s">
        <v>906</v>
      </c>
      <c r="F177" s="217" t="s">
        <v>779</v>
      </c>
      <c r="G177" s="217" t="s">
        <v>15520</v>
      </c>
      <c r="H177" s="218"/>
      <c r="I177" s="219"/>
      <c r="J177" s="219"/>
      <c r="K177" s="273"/>
      <c r="L177" s="273"/>
      <c r="M177" s="273" t="s">
        <v>15860</v>
      </c>
      <c r="N177" s="273" t="s">
        <v>15861</v>
      </c>
      <c r="O177" s="273" t="s">
        <v>15862</v>
      </c>
      <c r="P177" s="220" t="s">
        <v>499</v>
      </c>
      <c r="Q177" s="274"/>
      <c r="R177" s="217" t="str">
        <f ca="1">IF(ISERROR($V177),"",OFFSET('Smelter Look-up'!$C$4,$V177-4,0)&amp;"")</f>
        <v>Solikamsk Magnesium Works OAO</v>
      </c>
      <c r="S177" s="225" t="str">
        <f t="shared" ca="1" si="24"/>
        <v>RU</v>
      </c>
      <c r="T177" s="225" t="str">
        <f ca="1">IF(B177="","",IF(ISERROR(MATCH($J177,SorP!$B$1:$B$6230,0)),"",INDIRECT("'SorP'!$A$"&amp;MATCH($J177,SorP!$B$1:$B$6230,0))))</f>
        <v/>
      </c>
      <c r="U177" s="241"/>
      <c r="V177" s="275">
        <f>IF(C177="",NA(),MATCH($B177&amp;$C177,'Smelter Look-up'!$J:$J,0))</f>
        <v>343</v>
      </c>
      <c r="W177" s="276"/>
      <c r="X177" s="276">
        <f t="shared" si="25"/>
        <v>0</v>
      </c>
      <c r="Y177" s="276"/>
      <c r="Z177" s="276"/>
      <c r="AB177" s="278" t="str">
        <f t="shared" si="26"/>
        <v>TantalumSolikamsk Magnesium Works OAO</v>
      </c>
    </row>
    <row r="178" spans="1:28" s="277" customFormat="1" ht="67.5">
      <c r="A178" s="216" t="s">
        <v>780</v>
      </c>
      <c r="B178" s="217" t="s">
        <v>1155</v>
      </c>
      <c r="C178" s="221" t="s">
        <v>2589</v>
      </c>
      <c r="D178" s="283" t="s">
        <v>2589</v>
      </c>
      <c r="E178" s="217" t="s">
        <v>1131</v>
      </c>
      <c r="F178" s="217" t="s">
        <v>780</v>
      </c>
      <c r="G178" s="217" t="s">
        <v>15520</v>
      </c>
      <c r="H178" s="218"/>
      <c r="I178" s="219"/>
      <c r="J178" s="219"/>
      <c r="K178" s="273"/>
      <c r="L178" s="273"/>
      <c r="M178" s="273" t="s">
        <v>15529</v>
      </c>
      <c r="N178" s="273" t="s">
        <v>15865</v>
      </c>
      <c r="O178" s="273" t="s">
        <v>15555</v>
      </c>
      <c r="P178" s="220" t="s">
        <v>499</v>
      </c>
      <c r="Q178" s="274"/>
      <c r="R178" s="217" t="str">
        <f ca="1">IF(ISERROR($V178),"",OFFSET('Smelter Look-up'!$C$4,$V178-4,0)&amp;"")</f>
        <v>Taki Chemical Co., Ltd.</v>
      </c>
      <c r="S178" s="225" t="str">
        <f t="shared" ca="1" si="24"/>
        <v>JP</v>
      </c>
      <c r="T178" s="225" t="str">
        <f ca="1">IF(B178="","",IF(ISERROR(MATCH($J178,SorP!$B$1:$B$6230,0)),"",INDIRECT("'SorP'!$A$"&amp;MATCH($J178,SorP!$B$1:$B$6230,0))))</f>
        <v/>
      </c>
      <c r="U178" s="241"/>
      <c r="V178" s="275">
        <f>IF(C178="",NA(),MATCH($B178&amp;$C178,'Smelter Look-up'!$J:$J,0))</f>
        <v>345</v>
      </c>
      <c r="W178" s="276"/>
      <c r="X178" s="276">
        <f t="shared" si="25"/>
        <v>0</v>
      </c>
      <c r="Y178" s="276"/>
      <c r="Z178" s="276"/>
      <c r="AB178" s="278" t="str">
        <f t="shared" si="26"/>
        <v>TantalumTaki Chemical Co., Ltd.</v>
      </c>
    </row>
    <row r="179" spans="1:28" s="277" customFormat="1" ht="40.5">
      <c r="A179" s="216" t="s">
        <v>781</v>
      </c>
      <c r="B179" s="217" t="s">
        <v>1155</v>
      </c>
      <c r="C179" s="221" t="s">
        <v>1772</v>
      </c>
      <c r="D179" s="283" t="s">
        <v>1772</v>
      </c>
      <c r="E179" s="217" t="s">
        <v>2576</v>
      </c>
      <c r="F179" s="217" t="s">
        <v>781</v>
      </c>
      <c r="G179" s="217" t="s">
        <v>15520</v>
      </c>
      <c r="H179" s="218"/>
      <c r="I179" s="219"/>
      <c r="J179" s="219"/>
      <c r="K179" s="273"/>
      <c r="L179" s="273"/>
      <c r="M179" s="273" t="s">
        <v>15529</v>
      </c>
      <c r="N179" s="273" t="s">
        <v>15530</v>
      </c>
      <c r="O179" s="273" t="s">
        <v>15562</v>
      </c>
      <c r="P179" s="220" t="s">
        <v>499</v>
      </c>
      <c r="Q179" s="274"/>
      <c r="R179" s="217" t="str">
        <f ca="1">IF(ISERROR($V179),"",OFFSET('Smelter Look-up'!$C$4,$V179-4,0)&amp;"")</f>
        <v>Telex Metals</v>
      </c>
      <c r="S179" s="225" t="str">
        <f t="shared" ca="1" si="24"/>
        <v>US</v>
      </c>
      <c r="T179" s="225" t="str">
        <f ca="1">IF(B179="","",IF(ISERROR(MATCH($J179,SorP!$B$1:$B$6230,0)),"",INDIRECT("'SorP'!$A$"&amp;MATCH($J179,SorP!$B$1:$B$6230,0))))</f>
        <v/>
      </c>
      <c r="U179" s="241"/>
      <c r="V179" s="275">
        <f>IF(C179="",NA(),MATCH($B179&amp;$C179,'Smelter Look-up'!$J:$J,0))</f>
        <v>347</v>
      </c>
      <c r="W179" s="276"/>
      <c r="X179" s="276">
        <f t="shared" si="25"/>
        <v>0</v>
      </c>
      <c r="Y179" s="276"/>
      <c r="Z179" s="276"/>
      <c r="AB179" s="278" t="str">
        <f t="shared" si="26"/>
        <v>TantalumTelex Metals</v>
      </c>
    </row>
    <row r="180" spans="1:28" s="277" customFormat="1" ht="81">
      <c r="A180" s="216" t="s">
        <v>782</v>
      </c>
      <c r="B180" s="217" t="s">
        <v>1155</v>
      </c>
      <c r="C180" s="221" t="s">
        <v>1775</v>
      </c>
      <c r="D180" s="283" t="s">
        <v>1775</v>
      </c>
      <c r="E180" s="217" t="s">
        <v>1132</v>
      </c>
      <c r="F180" s="217" t="s">
        <v>782</v>
      </c>
      <c r="G180" s="217" t="s">
        <v>15520</v>
      </c>
      <c r="H180" s="218"/>
      <c r="I180" s="219"/>
      <c r="J180" s="219"/>
      <c r="K180" s="273"/>
      <c r="L180" s="273"/>
      <c r="M180" s="273" t="s">
        <v>15529</v>
      </c>
      <c r="N180" s="273" t="s">
        <v>15878</v>
      </c>
      <c r="O180" s="273" t="s">
        <v>15879</v>
      </c>
      <c r="P180" s="220" t="s">
        <v>499</v>
      </c>
      <c r="Q180" s="274"/>
      <c r="R180" s="217" t="str">
        <f ca="1">IF(ISERROR($V180),"",OFFSET('Smelter Look-up'!$C$4,$V180-4,0)&amp;"")</f>
        <v>Ulba Metallurgical Plant JSC</v>
      </c>
      <c r="S180" s="225" t="str">
        <f t="shared" ca="1" si="24"/>
        <v>KZ</v>
      </c>
      <c r="T180" s="225" t="str">
        <f ca="1">IF(B180="","",IF(ISERROR(MATCH($J180,SorP!$B$1:$B$6230,0)),"",INDIRECT("'SorP'!$A$"&amp;MATCH($J180,SorP!$B$1:$B$6230,0))))</f>
        <v/>
      </c>
      <c r="U180" s="241"/>
      <c r="V180" s="275">
        <f>IF(C180="",NA(),MATCH($B180&amp;$C180,'Smelter Look-up'!$J:$J,0))</f>
        <v>349</v>
      </c>
      <c r="W180" s="276"/>
      <c r="X180" s="276">
        <f t="shared" si="25"/>
        <v>0</v>
      </c>
      <c r="Y180" s="276"/>
      <c r="Z180" s="276"/>
      <c r="AB180" s="278" t="str">
        <f t="shared" si="26"/>
        <v>TantalumUlba Metallurgical Plant JSC</v>
      </c>
    </row>
    <row r="181" spans="1:28" s="277" customFormat="1" ht="121.5">
      <c r="A181" s="216" t="s">
        <v>406</v>
      </c>
      <c r="B181" s="217" t="s">
        <v>1155</v>
      </c>
      <c r="C181" s="221" t="s">
        <v>4</v>
      </c>
      <c r="D181" s="283" t="s">
        <v>4</v>
      </c>
      <c r="E181" s="217" t="s">
        <v>1123</v>
      </c>
      <c r="F181" s="217" t="s">
        <v>406</v>
      </c>
      <c r="G181" s="217" t="s">
        <v>15520</v>
      </c>
      <c r="H181" s="218"/>
      <c r="I181" s="219"/>
      <c r="J181" s="219"/>
      <c r="K181" s="273"/>
      <c r="L181" s="273"/>
      <c r="M181" s="273" t="s">
        <v>15529</v>
      </c>
      <c r="N181" s="273" t="s">
        <v>15666</v>
      </c>
      <c r="O181" s="273" t="s">
        <v>15667</v>
      </c>
      <c r="P181" s="220" t="s">
        <v>499</v>
      </c>
      <c r="Q181" s="274"/>
      <c r="R181" s="217" t="str">
        <f ca="1">IF(ISERROR($V181),"",OFFSET('Smelter Look-up'!$C$4,$V181-4,0)&amp;"")</f>
        <v>Hengyang King Xing Lifeng New Materials Co., Ltd.</v>
      </c>
      <c r="S181" s="225" t="str">
        <f t="shared" ca="1" si="24"/>
        <v>CN</v>
      </c>
      <c r="T181" s="225" t="str">
        <f ca="1">IF(B181="","",IF(ISERROR(MATCH($J181,SorP!$B$1:$B$6230,0)),"",INDIRECT("'SorP'!$A$"&amp;MATCH($J181,SorP!$B$1:$B$6230,0))))</f>
        <v/>
      </c>
      <c r="U181" s="241"/>
      <c r="V181" s="275">
        <f>IF(C181="",NA(),MATCH($B181&amp;$C181,'Smelter Look-up'!$J:$J,0))</f>
        <v>313</v>
      </c>
      <c r="W181" s="276"/>
      <c r="X181" s="276">
        <f t="shared" si="25"/>
        <v>0</v>
      </c>
      <c r="Y181" s="276"/>
      <c r="Z181" s="276"/>
      <c r="AB181" s="278" t="str">
        <f t="shared" si="26"/>
        <v>TantalumHengyang King Xing Lifeng New Materials Co., Ltd.</v>
      </c>
    </row>
    <row r="182" spans="1:28" s="277" customFormat="1" ht="67.5">
      <c r="A182" s="216" t="s">
        <v>1419</v>
      </c>
      <c r="B182" s="217" t="s">
        <v>1155</v>
      </c>
      <c r="C182" s="221" t="s">
        <v>1418</v>
      </c>
      <c r="D182" s="283" t="s">
        <v>1418</v>
      </c>
      <c r="E182" s="217" t="s">
        <v>2576</v>
      </c>
      <c r="F182" s="217" t="s">
        <v>1419</v>
      </c>
      <c r="G182" s="217" t="s">
        <v>15520</v>
      </c>
      <c r="H182" s="218"/>
      <c r="I182" s="219"/>
      <c r="J182" s="219"/>
      <c r="K182" s="273"/>
      <c r="L182" s="273"/>
      <c r="M182" s="273" t="s">
        <v>15598</v>
      </c>
      <c r="N182" s="273" t="s">
        <v>15599</v>
      </c>
      <c r="O182" s="273" t="s">
        <v>15562</v>
      </c>
      <c r="P182" s="220" t="s">
        <v>499</v>
      </c>
      <c r="Q182" s="274"/>
      <c r="R182" s="217" t="str">
        <f ca="1">IF(ISERROR($V182),"",OFFSET('Smelter Look-up'!$C$4,$V182-4,0)&amp;"")</f>
        <v>D Block Metals, LLC</v>
      </c>
      <c r="S182" s="225" t="str">
        <f t="shared" ca="1" si="24"/>
        <v>US</v>
      </c>
      <c r="T182" s="225" t="str">
        <f ca="1">IF(B182="","",IF(ISERROR(MATCH($J182,SorP!$B$1:$B$6230,0)),"",INDIRECT("'SorP'!$A$"&amp;MATCH($J182,SorP!$B$1:$B$6230,0))))</f>
        <v/>
      </c>
      <c r="U182" s="241"/>
      <c r="V182" s="275">
        <f>IF(C182="",NA(),MATCH($B182&amp;$C182,'Smelter Look-up'!$J:$J,0))</f>
        <v>299</v>
      </c>
      <c r="W182" s="276"/>
      <c r="X182" s="276">
        <f t="shared" si="25"/>
        <v>0</v>
      </c>
      <c r="Y182" s="276"/>
      <c r="Z182" s="276"/>
      <c r="AB182" s="278" t="str">
        <f t="shared" si="26"/>
        <v>TantalumD Block Metals, LLC</v>
      </c>
    </row>
    <row r="183" spans="1:28" s="277" customFormat="1" ht="67.5">
      <c r="A183" s="216" t="s">
        <v>1420</v>
      </c>
      <c r="B183" s="217" t="s">
        <v>1155</v>
      </c>
      <c r="C183" s="221" t="s">
        <v>2275</v>
      </c>
      <c r="D183" s="283" t="s">
        <v>2275</v>
      </c>
      <c r="E183" s="217" t="s">
        <v>1123</v>
      </c>
      <c r="F183" s="217" t="s">
        <v>1420</v>
      </c>
      <c r="G183" s="217" t="s">
        <v>15520</v>
      </c>
      <c r="H183" s="218"/>
      <c r="I183" s="219"/>
      <c r="J183" s="219"/>
      <c r="K183" s="273"/>
      <c r="L183" s="273"/>
      <c r="M183" s="273" t="s">
        <v>15619</v>
      </c>
      <c r="N183" s="273" t="s">
        <v>15517</v>
      </c>
      <c r="O183" s="273" t="s">
        <v>15620</v>
      </c>
      <c r="P183" s="220" t="s">
        <v>499</v>
      </c>
      <c r="Q183" s="274"/>
      <c r="R183" s="217" t="str">
        <f ca="1">IF(ISERROR($V183),"",OFFSET('Smelter Look-up'!$C$4,$V183-4,0)&amp;"")</f>
        <v>FIR Metals &amp; Resource Ltd.</v>
      </c>
      <c r="S183" s="225" t="str">
        <f t="shared" ca="1" si="24"/>
        <v>CN</v>
      </c>
      <c r="T183" s="225" t="str">
        <f ca="1">IF(B183="","",IF(ISERROR(MATCH($J183,SorP!$B$1:$B$6230,0)),"",INDIRECT("'SorP'!$A$"&amp;MATCH($J183,SorP!$B$1:$B$6230,0))))</f>
        <v/>
      </c>
      <c r="U183" s="241"/>
      <c r="V183" s="275">
        <f>IF(C183="",NA(),MATCH($B183&amp;$C183,'Smelter Look-up'!$J:$J,0))</f>
        <v>303</v>
      </c>
      <c r="W183" s="276"/>
      <c r="X183" s="276">
        <f t="shared" si="25"/>
        <v>0</v>
      </c>
      <c r="Y183" s="276"/>
      <c r="Z183" s="276"/>
      <c r="AB183" s="278" t="str">
        <f t="shared" si="26"/>
        <v>TantalumFIR Metals &amp; Resource Ltd.</v>
      </c>
    </row>
    <row r="184" spans="1:28" s="277" customFormat="1" ht="108">
      <c r="A184" s="216" t="s">
        <v>1422</v>
      </c>
      <c r="B184" s="217" t="s">
        <v>1155</v>
      </c>
      <c r="C184" s="221" t="s">
        <v>2276</v>
      </c>
      <c r="D184" s="283" t="s">
        <v>2276</v>
      </c>
      <c r="E184" s="217" t="s">
        <v>1123</v>
      </c>
      <c r="F184" s="217" t="s">
        <v>1422</v>
      </c>
      <c r="G184" s="217" t="s">
        <v>15520</v>
      </c>
      <c r="H184" s="218"/>
      <c r="I184" s="219"/>
      <c r="J184" s="219"/>
      <c r="K184" s="273"/>
      <c r="L184" s="273"/>
      <c r="M184" s="273" t="s">
        <v>15529</v>
      </c>
      <c r="N184" s="273" t="s">
        <v>15517</v>
      </c>
      <c r="O184" s="273" t="s">
        <v>15636</v>
      </c>
      <c r="P184" s="220"/>
      <c r="Q184" s="274"/>
      <c r="R184" s="217" t="str">
        <f ca="1">IF(ISERROR($V184),"",OFFSET('Smelter Look-up'!$C$4,$V184-4,0)&amp;"")</f>
        <v>Jiujiang Zhongao Tantalum &amp; Niobium Co., Ltd.</v>
      </c>
      <c r="S184" s="225" t="str">
        <f t="shared" ca="1" si="24"/>
        <v>CN</v>
      </c>
      <c r="T184" s="225" t="str">
        <f ca="1">IF(B184="","",IF(ISERROR(MATCH($J184,SorP!$B$1:$B$6230,0)),"",INDIRECT("'SorP'!$A$"&amp;MATCH($J184,SorP!$B$1:$B$6230,0))))</f>
        <v/>
      </c>
      <c r="U184" s="241"/>
      <c r="V184" s="275">
        <f>IF(C184="",NA(),MATCH($B184&amp;$C184,'Smelter Look-up'!$J:$J,0))</f>
        <v>319</v>
      </c>
      <c r="W184" s="276"/>
      <c r="X184" s="276">
        <f t="shared" si="25"/>
        <v>0</v>
      </c>
      <c r="Y184" s="276"/>
      <c r="Z184" s="276"/>
      <c r="AB184" s="278" t="str">
        <f t="shared" si="26"/>
        <v>TantalumJiujiang Zhongao Tantalum &amp; Niobium Co., Ltd.</v>
      </c>
    </row>
    <row r="185" spans="1:28" s="277" customFormat="1" ht="108">
      <c r="A185" s="216" t="s">
        <v>1423</v>
      </c>
      <c r="B185" s="217" t="s">
        <v>1155</v>
      </c>
      <c r="C185" s="221" t="s">
        <v>2277</v>
      </c>
      <c r="D185" s="283" t="s">
        <v>2277</v>
      </c>
      <c r="E185" s="217" t="s">
        <v>1123</v>
      </c>
      <c r="F185" s="217" t="s">
        <v>1423</v>
      </c>
      <c r="G185" s="217" t="s">
        <v>15520</v>
      </c>
      <c r="H185" s="218"/>
      <c r="I185" s="219"/>
      <c r="J185" s="219"/>
      <c r="K185" s="273"/>
      <c r="L185" s="273"/>
      <c r="M185" s="273" t="s">
        <v>15529</v>
      </c>
      <c r="N185" s="273" t="s">
        <v>15517</v>
      </c>
      <c r="O185" s="273" t="s">
        <v>15574</v>
      </c>
      <c r="P185" s="220"/>
      <c r="Q185" s="274"/>
      <c r="R185" s="217" t="str">
        <f ca="1">IF(ISERROR($V185),"",OFFSET('Smelter Look-up'!$C$4,$V185-4,0)&amp;"")</f>
        <v>XinXing HaoRong Electronic Material Co., Ltd.</v>
      </c>
      <c r="S185" s="225" t="str">
        <f t="shared" ca="1" si="24"/>
        <v>CN</v>
      </c>
      <c r="T185" s="225" t="str">
        <f ca="1">IF(B185="","",IF(ISERROR(MATCH($J185,SorP!$B$1:$B$6230,0)),"",INDIRECT("'SorP'!$A$"&amp;MATCH($J185,SorP!$B$1:$B$6230,0))))</f>
        <v/>
      </c>
      <c r="U185" s="241"/>
      <c r="V185" s="275">
        <f>IF(C185="",NA(),MATCH($B185&amp;$C185,'Smelter Look-up'!$J:$J,0))</f>
        <v>350</v>
      </c>
      <c r="W185" s="276"/>
      <c r="X185" s="276">
        <f t="shared" si="25"/>
        <v>0</v>
      </c>
      <c r="Y185" s="276"/>
      <c r="Z185" s="276"/>
      <c r="AB185" s="278" t="str">
        <f t="shared" si="26"/>
        <v>TantalumXinXing HaoRong Electronic Material Co., Ltd.</v>
      </c>
    </row>
    <row r="186" spans="1:28" s="277" customFormat="1" ht="94.5">
      <c r="A186" s="216" t="s">
        <v>1421</v>
      </c>
      <c r="B186" s="217" t="s">
        <v>1155</v>
      </c>
      <c r="C186" s="221" t="s">
        <v>2279</v>
      </c>
      <c r="D186" s="283" t="s">
        <v>2279</v>
      </c>
      <c r="E186" s="217" t="s">
        <v>1123</v>
      </c>
      <c r="F186" s="217" t="s">
        <v>1421</v>
      </c>
      <c r="G186" s="217" t="s">
        <v>15520</v>
      </c>
      <c r="H186" s="218"/>
      <c r="I186" s="219"/>
      <c r="J186" s="219"/>
      <c r="K186" s="273"/>
      <c r="L186" s="273"/>
      <c r="M186" s="273" t="s">
        <v>15529</v>
      </c>
      <c r="N186" s="273" t="s">
        <v>15517</v>
      </c>
      <c r="O186" s="273" t="s">
        <v>15527</v>
      </c>
      <c r="P186" s="220"/>
      <c r="Q186" s="274"/>
      <c r="R186" s="217" t="str">
        <f ca="1">IF(ISERROR($V186),"",OFFSET('Smelter Look-up'!$C$4,$V186-4,0)&amp;"")</f>
        <v>Jiangxi Dinghai Tantalum &amp; Niobium Co., Ltd.</v>
      </c>
      <c r="S186" s="225" t="str">
        <f t="shared" ca="1" si="24"/>
        <v>CN</v>
      </c>
      <c r="T186" s="225" t="str">
        <f ca="1">IF(B186="","",IF(ISERROR(MATCH($J186,SorP!$B$1:$B$6230,0)),"",INDIRECT("'SorP'!$A$"&amp;MATCH($J186,SorP!$B$1:$B$6230,0))))</f>
        <v/>
      </c>
      <c r="U186" s="241"/>
      <c r="V186" s="275">
        <f>IF(C186="",NA(),MATCH($B186&amp;$C186,'Smelter Look-up'!$J:$J,0))</f>
        <v>314</v>
      </c>
      <c r="W186" s="276"/>
      <c r="X186" s="276">
        <f t="shared" si="25"/>
        <v>0</v>
      </c>
      <c r="Y186" s="276"/>
      <c r="Z186" s="276"/>
      <c r="AB186" s="278" t="str">
        <f t="shared" si="26"/>
        <v>TantalumJiangxi Dinghai Tantalum &amp; Niobium Co., Ltd.</v>
      </c>
    </row>
    <row r="187" spans="1:28" s="277" customFormat="1" ht="54">
      <c r="A187" s="216" t="s">
        <v>1449</v>
      </c>
      <c r="B187" s="217" t="s">
        <v>1155</v>
      </c>
      <c r="C187" s="221" t="s">
        <v>1448</v>
      </c>
      <c r="D187" s="283" t="s">
        <v>1448</v>
      </c>
      <c r="E187" s="217" t="s">
        <v>1136</v>
      </c>
      <c r="F187" s="217" t="s">
        <v>1449</v>
      </c>
      <c r="G187" s="217" t="s">
        <v>15520</v>
      </c>
      <c r="H187" s="218"/>
      <c r="I187" s="219"/>
      <c r="J187" s="219"/>
      <c r="K187" s="273"/>
      <c r="L187" s="273"/>
      <c r="M187" s="273" t="s">
        <v>15529</v>
      </c>
      <c r="N187" s="273" t="s">
        <v>15522</v>
      </c>
      <c r="O187" s="273" t="s">
        <v>15562</v>
      </c>
      <c r="P187" s="220" t="s">
        <v>499</v>
      </c>
      <c r="Q187" s="274"/>
      <c r="R187" s="217" t="str">
        <f ca="1">IF(ISERROR($V187),"",OFFSET('Smelter Look-up'!$C$4,$V187-4,0)&amp;"")</f>
        <v>KEMET Blue Metals</v>
      </c>
      <c r="S187" s="225" t="str">
        <f t="shared" ca="1" si="24"/>
        <v>MX</v>
      </c>
      <c r="T187" s="225" t="str">
        <f ca="1">IF(B187="","",IF(ISERROR(MATCH($J187,SorP!$B$1:$B$6230,0)),"",INDIRECT("'SorP'!$A$"&amp;MATCH($J187,SorP!$B$1:$B$6230,0))))</f>
        <v/>
      </c>
      <c r="U187" s="241"/>
      <c r="V187" s="275">
        <f>IF(C187="",NA(),MATCH($B187&amp;$C187,'Smelter Look-up'!$J:$J,0))</f>
        <v>320</v>
      </c>
      <c r="W187" s="276"/>
      <c r="X187" s="276">
        <f t="shared" si="25"/>
        <v>0</v>
      </c>
      <c r="Y187" s="276"/>
      <c r="Z187" s="276"/>
      <c r="AB187" s="278" t="str">
        <f t="shared" si="26"/>
        <v>TantalumKEMET Blue Metals</v>
      </c>
    </row>
    <row r="188" spans="1:28" s="277" customFormat="1" ht="81">
      <c r="A188" s="216" t="s">
        <v>1439</v>
      </c>
      <c r="B188" s="217" t="s">
        <v>1155</v>
      </c>
      <c r="C188" s="221" t="s">
        <v>1438</v>
      </c>
      <c r="D188" s="283" t="s">
        <v>1438</v>
      </c>
      <c r="E188" s="217" t="s">
        <v>911</v>
      </c>
      <c r="F188" s="217" t="s">
        <v>1439</v>
      </c>
      <c r="G188" s="217" t="s">
        <v>15520</v>
      </c>
      <c r="H188" s="218"/>
      <c r="I188" s="219"/>
      <c r="J188" s="219"/>
      <c r="K188" s="273"/>
      <c r="L188" s="273"/>
      <c r="M188" s="273" t="s">
        <v>15529</v>
      </c>
      <c r="N188" s="273" t="s">
        <v>15652</v>
      </c>
      <c r="O188" s="273" t="s">
        <v>15653</v>
      </c>
      <c r="P188" s="220" t="s">
        <v>499</v>
      </c>
      <c r="Q188" s="274"/>
      <c r="R188" s="217" t="str">
        <f ca="1">IF(ISERROR($V188),"",OFFSET('Smelter Look-up'!$C$4,$V188-4,0)&amp;"")</f>
        <v>H.C. Starck Co., Ltd.</v>
      </c>
      <c r="S188" s="225" t="str">
        <f t="shared" ca="1" si="24"/>
        <v>TH</v>
      </c>
      <c r="T188" s="225" t="str">
        <f ca="1">IF(B188="","",IF(ISERROR(MATCH($J188,SorP!$B$1:$B$6230,0)),"",INDIRECT("'SorP'!$A$"&amp;MATCH($J188,SorP!$B$1:$B$6230,0))))</f>
        <v/>
      </c>
      <c r="U188" s="241"/>
      <c r="V188" s="275">
        <f>IF(C188="",NA(),MATCH($B188&amp;$C188,'Smelter Look-up'!$J:$J,0))</f>
        <v>307</v>
      </c>
      <c r="W188" s="276"/>
      <c r="X188" s="276">
        <f t="shared" si="25"/>
        <v>0</v>
      </c>
      <c r="Y188" s="276"/>
      <c r="Z188" s="276"/>
      <c r="AB188" s="278" t="str">
        <f t="shared" si="26"/>
        <v>TantalumH.C. Starck Co., Ltd.</v>
      </c>
    </row>
    <row r="189" spans="1:28" s="277" customFormat="1" ht="94.5">
      <c r="A189" s="216" t="s">
        <v>1440</v>
      </c>
      <c r="B189" s="217" t="s">
        <v>1155</v>
      </c>
      <c r="C189" s="221" t="s">
        <v>2673</v>
      </c>
      <c r="D189" s="283" t="s">
        <v>2673</v>
      </c>
      <c r="E189" s="217" t="s">
        <v>1124</v>
      </c>
      <c r="F189" s="217" t="s">
        <v>1440</v>
      </c>
      <c r="G189" s="217" t="s">
        <v>15520</v>
      </c>
      <c r="H189" s="218"/>
      <c r="I189" s="219"/>
      <c r="J189" s="219"/>
      <c r="K189" s="273"/>
      <c r="L189" s="273"/>
      <c r="M189" s="273" t="s">
        <v>15529</v>
      </c>
      <c r="N189" s="273" t="s">
        <v>15661</v>
      </c>
      <c r="O189" s="273" t="s">
        <v>15662</v>
      </c>
      <c r="P189" s="220" t="s">
        <v>499</v>
      </c>
      <c r="Q189" s="274"/>
      <c r="R189" s="217" t="str">
        <f ca="1">IF(ISERROR($V189),"",OFFSET('Smelter Look-up'!$C$4,$V189-4,0)&amp;"")</f>
        <v>H.C. Starck Tantalum and Niobium GmbH</v>
      </c>
      <c r="S189" s="225" t="str">
        <f t="shared" ca="1" si="24"/>
        <v>DE</v>
      </c>
      <c r="T189" s="225" t="str">
        <f ca="1">IF(B189="","",IF(ISERROR(MATCH($J189,SorP!$B$1:$B$6230,0)),"",INDIRECT("'SorP'!$A$"&amp;MATCH($J189,SorP!$B$1:$B$6230,0))))</f>
        <v/>
      </c>
      <c r="U189" s="241"/>
      <c r="V189" s="275">
        <f>IF(C189="",NA(),MATCH($B189&amp;$C189,'Smelter Look-up'!$J:$J,0))</f>
        <v>312</v>
      </c>
      <c r="W189" s="276"/>
      <c r="X189" s="276">
        <f t="shared" si="25"/>
        <v>0</v>
      </c>
      <c r="Y189" s="276"/>
      <c r="Z189" s="276"/>
      <c r="AB189" s="278" t="str">
        <f t="shared" si="26"/>
        <v>TantalumH.C. Starck Tantalum and Niobium GmbH</v>
      </c>
    </row>
    <row r="190" spans="1:28" s="277" customFormat="1" ht="67.5">
      <c r="A190" s="216" t="s">
        <v>1442</v>
      </c>
      <c r="B190" s="217" t="s">
        <v>1155</v>
      </c>
      <c r="C190" s="221" t="s">
        <v>1441</v>
      </c>
      <c r="D190" s="283" t="s">
        <v>1441</v>
      </c>
      <c r="E190" s="217" t="s">
        <v>1124</v>
      </c>
      <c r="F190" s="217" t="s">
        <v>1442</v>
      </c>
      <c r="G190" s="217" t="s">
        <v>15520</v>
      </c>
      <c r="H190" s="218"/>
      <c r="I190" s="219"/>
      <c r="J190" s="219"/>
      <c r="K190" s="273"/>
      <c r="L190" s="273"/>
      <c r="M190" s="273" t="s">
        <v>15654</v>
      </c>
      <c r="N190" s="273" t="s">
        <v>15530</v>
      </c>
      <c r="O190" s="273" t="s">
        <v>15562</v>
      </c>
      <c r="P190" s="220" t="s">
        <v>499</v>
      </c>
      <c r="Q190" s="274"/>
      <c r="R190" s="217" t="str">
        <f ca="1">IF(ISERROR($V190),"",OFFSET('Smelter Look-up'!$C$4,$V190-4,0)&amp;"")</f>
        <v>H.C. Starck Hermsdorf GmbH</v>
      </c>
      <c r="S190" s="225" t="str">
        <f t="shared" ca="1" si="24"/>
        <v>DE</v>
      </c>
      <c r="T190" s="225" t="str">
        <f ca="1">IF(B190="","",IF(ISERROR(MATCH($J190,SorP!$B$1:$B$6230,0)),"",INDIRECT("'SorP'!$A$"&amp;MATCH($J190,SorP!$B$1:$B$6230,0))))</f>
        <v/>
      </c>
      <c r="U190" s="241"/>
      <c r="V190" s="275">
        <f>IF(C190="",NA(),MATCH($B190&amp;$C190,'Smelter Look-up'!$J:$J,0))</f>
        <v>308</v>
      </c>
      <c r="W190" s="276"/>
      <c r="X190" s="276">
        <f t="shared" si="25"/>
        <v>0</v>
      </c>
      <c r="Y190" s="276"/>
      <c r="Z190" s="276"/>
      <c r="AB190" s="278" t="str">
        <f t="shared" si="26"/>
        <v>TantalumH.C. Starck Hermsdorf GmbH</v>
      </c>
    </row>
    <row r="191" spans="1:28" s="277" customFormat="1" ht="67.5">
      <c r="A191" s="216" t="s">
        <v>1444</v>
      </c>
      <c r="B191" s="217" t="s">
        <v>1155</v>
      </c>
      <c r="C191" s="221" t="s">
        <v>1443</v>
      </c>
      <c r="D191" s="283" t="s">
        <v>1443</v>
      </c>
      <c r="E191" s="217" t="s">
        <v>2576</v>
      </c>
      <c r="F191" s="217" t="s">
        <v>1444</v>
      </c>
      <c r="G191" s="217" t="s">
        <v>15520</v>
      </c>
      <c r="H191" s="218"/>
      <c r="I191" s="219"/>
      <c r="J191" s="219"/>
      <c r="K191" s="273"/>
      <c r="L191" s="273"/>
      <c r="M191" s="273" t="s">
        <v>15655</v>
      </c>
      <c r="N191" s="273" t="s">
        <v>15656</v>
      </c>
      <c r="O191" s="273" t="s">
        <v>15657</v>
      </c>
      <c r="P191" s="220" t="s">
        <v>499</v>
      </c>
      <c r="Q191" s="274"/>
      <c r="R191" s="217" t="str">
        <f ca="1">IF(ISERROR($V191),"",OFFSET('Smelter Look-up'!$C$4,$V191-4,0)&amp;"")</f>
        <v>H.C. Starck Inc.</v>
      </c>
      <c r="S191" s="225" t="str">
        <f t="shared" ca="1" si="24"/>
        <v>US</v>
      </c>
      <c r="T191" s="225" t="str">
        <f ca="1">IF(B191="","",IF(ISERROR(MATCH($J191,SorP!$B$1:$B$6230,0)),"",INDIRECT("'SorP'!$A$"&amp;MATCH($J191,SorP!$B$1:$B$6230,0))))</f>
        <v/>
      </c>
      <c r="U191" s="241"/>
      <c r="V191" s="275">
        <f>IF(C191="",NA(),MATCH($B191&amp;$C191,'Smelter Look-up'!$J:$J,0))</f>
        <v>309</v>
      </c>
      <c r="W191" s="276"/>
      <c r="X191" s="276">
        <f t="shared" si="25"/>
        <v>0</v>
      </c>
      <c r="Y191" s="276"/>
      <c r="Z191" s="276"/>
      <c r="AB191" s="278" t="str">
        <f t="shared" si="26"/>
        <v>TantalumH.C. Starck Inc.</v>
      </c>
    </row>
    <row r="192" spans="1:28" s="277" customFormat="1" ht="67.5">
      <c r="A192" s="216" t="s">
        <v>1446</v>
      </c>
      <c r="B192" s="217" t="s">
        <v>1155</v>
      </c>
      <c r="C192" s="221" t="s">
        <v>1445</v>
      </c>
      <c r="D192" s="283" t="s">
        <v>1445</v>
      </c>
      <c r="E192" s="217" t="s">
        <v>1131</v>
      </c>
      <c r="F192" s="217" t="s">
        <v>1446</v>
      </c>
      <c r="G192" s="217" t="s">
        <v>15520</v>
      </c>
      <c r="H192" s="218"/>
      <c r="I192" s="219"/>
      <c r="J192" s="219"/>
      <c r="K192" s="273"/>
      <c r="L192" s="273"/>
      <c r="M192" s="273" t="s">
        <v>15529</v>
      </c>
      <c r="N192" s="273" t="s">
        <v>15658</v>
      </c>
      <c r="O192" s="273" t="s">
        <v>15657</v>
      </c>
      <c r="P192" s="220" t="s">
        <v>499</v>
      </c>
      <c r="Q192" s="274"/>
      <c r="R192" s="217" t="str">
        <f ca="1">IF(ISERROR($V192),"",OFFSET('Smelter Look-up'!$C$4,$V192-4,0)&amp;"")</f>
        <v>H.C. Starck Ltd.</v>
      </c>
      <c r="S192" s="225" t="str">
        <f t="shared" ca="1" si="24"/>
        <v>JP</v>
      </c>
      <c r="T192" s="225" t="str">
        <f ca="1">IF(B192="","",IF(ISERROR(MATCH($J192,SorP!$B$1:$B$6230,0)),"",INDIRECT("'SorP'!$A$"&amp;MATCH($J192,SorP!$B$1:$B$6230,0))))</f>
        <v/>
      </c>
      <c r="U192" s="241"/>
      <c r="V192" s="275">
        <f>IF(C192="",NA(),MATCH($B192&amp;$C192,'Smelter Look-up'!$J:$J,0))</f>
        <v>310</v>
      </c>
      <c r="W192" s="276"/>
      <c r="X192" s="276">
        <f t="shared" si="25"/>
        <v>0</v>
      </c>
      <c r="Y192" s="276"/>
      <c r="Z192" s="276"/>
      <c r="AB192" s="278" t="str">
        <f t="shared" si="26"/>
        <v>TantalumH.C. Starck Ltd.</v>
      </c>
    </row>
    <row r="193" spans="1:28" s="277" customFormat="1" ht="81">
      <c r="A193" s="216" t="s">
        <v>1447</v>
      </c>
      <c r="B193" s="217" t="s">
        <v>1155</v>
      </c>
      <c r="C193" s="221" t="s">
        <v>2461</v>
      </c>
      <c r="D193" s="283" t="s">
        <v>2461</v>
      </c>
      <c r="E193" s="217" t="s">
        <v>1124</v>
      </c>
      <c r="F193" s="217" t="s">
        <v>1447</v>
      </c>
      <c r="G193" s="217" t="s">
        <v>15520</v>
      </c>
      <c r="H193" s="218"/>
      <c r="I193" s="219"/>
      <c r="J193" s="219"/>
      <c r="K193" s="273"/>
      <c r="L193" s="273"/>
      <c r="M193" s="273" t="s">
        <v>15529</v>
      </c>
      <c r="N193" s="273" t="s">
        <v>15612</v>
      </c>
      <c r="O193" s="273" t="s">
        <v>15659</v>
      </c>
      <c r="P193" s="220" t="s">
        <v>499</v>
      </c>
      <c r="Q193" s="274"/>
      <c r="R193" s="217" t="str">
        <f ca="1">IF(ISERROR($V193),"",OFFSET('Smelter Look-up'!$C$4,$V193-4,0)&amp;"")</f>
        <v>H.C. Starck Smelting GmbH &amp; Co. KG</v>
      </c>
      <c r="S193" s="225" t="str">
        <f t="shared" ca="1" si="24"/>
        <v>DE</v>
      </c>
      <c r="T193" s="225" t="str">
        <f ca="1">IF(B193="","",IF(ISERROR(MATCH($J193,SorP!$B$1:$B$6230,0)),"",INDIRECT("'SorP'!$A$"&amp;MATCH($J193,SorP!$B$1:$B$6230,0))))</f>
        <v/>
      </c>
      <c r="U193" s="241"/>
      <c r="V193" s="275">
        <f>IF(C193="",NA(),MATCH($B193&amp;$C193,'Smelter Look-up'!$J:$J,0))</f>
        <v>311</v>
      </c>
      <c r="W193" s="276"/>
      <c r="X193" s="276">
        <f t="shared" si="25"/>
        <v>0</v>
      </c>
      <c r="Y193" s="276"/>
      <c r="Z193" s="276"/>
      <c r="AB193" s="278" t="str">
        <f t="shared" si="26"/>
        <v>TantalumH.C. Starck Smelting GmbH &amp; Co. KG</v>
      </c>
    </row>
    <row r="194" spans="1:28" s="277" customFormat="1" ht="81">
      <c r="A194" s="216" t="s">
        <v>1437</v>
      </c>
      <c r="B194" s="217" t="s">
        <v>1155</v>
      </c>
      <c r="C194" s="221" t="s">
        <v>1436</v>
      </c>
      <c r="D194" s="283" t="s">
        <v>1436</v>
      </c>
      <c r="E194" s="217" t="s">
        <v>2576</v>
      </c>
      <c r="F194" s="217" t="s">
        <v>1437</v>
      </c>
      <c r="G194" s="217" t="s">
        <v>15520</v>
      </c>
      <c r="H194" s="218"/>
      <c r="I194" s="219"/>
      <c r="J194" s="219"/>
      <c r="K194" s="273"/>
      <c r="L194" s="273"/>
      <c r="M194" s="273" t="s">
        <v>15637</v>
      </c>
      <c r="N194" s="273" t="s">
        <v>15638</v>
      </c>
      <c r="O194" s="273" t="s">
        <v>15639</v>
      </c>
      <c r="P194" s="220" t="s">
        <v>499</v>
      </c>
      <c r="Q194" s="274"/>
      <c r="R194" s="217" t="str">
        <f ca="1">IF(ISERROR($V194),"",OFFSET('Smelter Look-up'!$C$4,$V194-4,0)&amp;"")</f>
        <v>Global Advanced Metals Boyertown</v>
      </c>
      <c r="S194" s="225" t="str">
        <f t="shared" ca="1" si="24"/>
        <v>US</v>
      </c>
      <c r="T194" s="225" t="str">
        <f ca="1">IF(B194="","",IF(ISERROR(MATCH($J194,SorP!$B$1:$B$6230,0)),"",INDIRECT("'SorP'!$A$"&amp;MATCH($J194,SorP!$B$1:$B$6230,0))))</f>
        <v/>
      </c>
      <c r="U194" s="241"/>
      <c r="V194" s="275">
        <f>IF(C194="",NA(),MATCH($B194&amp;$C194,'Smelter Look-up'!$J:$J,0))</f>
        <v>305</v>
      </c>
      <c r="W194" s="276"/>
      <c r="X194" s="276">
        <f t="shared" si="25"/>
        <v>0</v>
      </c>
      <c r="Y194" s="276"/>
      <c r="Z194" s="276"/>
      <c r="AB194" s="278" t="str">
        <f t="shared" si="26"/>
        <v>TantalumGlobal Advanced Metals Boyertown</v>
      </c>
    </row>
    <row r="195" spans="1:28" s="277" customFormat="1" ht="67.5">
      <c r="A195" s="216" t="s">
        <v>1435</v>
      </c>
      <c r="B195" s="217" t="s">
        <v>1155</v>
      </c>
      <c r="C195" s="221" t="s">
        <v>1434</v>
      </c>
      <c r="D195" s="283" t="s">
        <v>1434</v>
      </c>
      <c r="E195" s="217" t="s">
        <v>1131</v>
      </c>
      <c r="F195" s="217" t="s">
        <v>1435</v>
      </c>
      <c r="G195" s="217" t="s">
        <v>15520</v>
      </c>
      <c r="H195" s="218"/>
      <c r="I195" s="219"/>
      <c r="J195" s="219"/>
      <c r="K195" s="273"/>
      <c r="L195" s="273"/>
      <c r="M195" s="273" t="s">
        <v>15634</v>
      </c>
      <c r="N195" s="273" t="s">
        <v>15635</v>
      </c>
      <c r="O195" s="273" t="s">
        <v>15636</v>
      </c>
      <c r="P195" s="220" t="s">
        <v>499</v>
      </c>
      <c r="Q195" s="274"/>
      <c r="R195" s="217" t="str">
        <f ca="1">IF(ISERROR($V195),"",OFFSET('Smelter Look-up'!$C$4,$V195-4,0)&amp;"")</f>
        <v>Global Advanced Metals Aizu</v>
      </c>
      <c r="S195" s="225" t="str">
        <f t="shared" ca="1" si="24"/>
        <v>JP</v>
      </c>
      <c r="T195" s="225" t="str">
        <f ca="1">IF(B195="","",IF(ISERROR(MATCH($J195,SorP!$B$1:$B$6230,0)),"",INDIRECT("'SorP'!$A$"&amp;MATCH($J195,SorP!$B$1:$B$6230,0))))</f>
        <v/>
      </c>
      <c r="U195" s="241"/>
      <c r="V195" s="275">
        <f>IF(C195="",NA(),MATCH($B195&amp;$C195,'Smelter Look-up'!$J:$J,0))</f>
        <v>304</v>
      </c>
      <c r="W195" s="276"/>
      <c r="X195" s="276">
        <f t="shared" si="25"/>
        <v>0</v>
      </c>
      <c r="Y195" s="276"/>
      <c r="Z195" s="276"/>
      <c r="AB195" s="278" t="str">
        <f t="shared" si="26"/>
        <v>TantalumGlobal Advanced Metals Aizu</v>
      </c>
    </row>
    <row r="196" spans="1:28" s="277" customFormat="1" ht="54">
      <c r="A196" s="216" t="s">
        <v>15705</v>
      </c>
      <c r="B196" s="217" t="s">
        <v>1155</v>
      </c>
      <c r="C196" s="221" t="s">
        <v>1898</v>
      </c>
      <c r="D196" s="283" t="s">
        <v>15704</v>
      </c>
      <c r="E196" s="217" t="s">
        <v>2576</v>
      </c>
      <c r="F196" s="217" t="s">
        <v>15705</v>
      </c>
      <c r="G196" s="217" t="s">
        <v>13577</v>
      </c>
      <c r="H196" s="218"/>
      <c r="I196" s="219"/>
      <c r="J196" s="219"/>
      <c r="K196" s="273"/>
      <c r="L196" s="273"/>
      <c r="M196" s="273"/>
      <c r="N196" s="273"/>
      <c r="O196" s="273"/>
      <c r="P196" s="220"/>
      <c r="Q196" s="274"/>
      <c r="R196" s="217" t="str">
        <f ca="1">IF(ISERROR($V196),"",OFFSET('Smelter Look-up'!$C$4,$V196-4,0)&amp;"")</f>
        <v/>
      </c>
      <c r="S196" s="225" t="str">
        <f t="shared" ca="1" si="24"/>
        <v>US</v>
      </c>
      <c r="T196" s="225" t="str">
        <f ca="1">IF(B196="","",IF(ISERROR(MATCH($J196,SorP!$B$1:$B$6230,0)),"",INDIRECT("'SorP'!$A$"&amp;MATCH($J196,SorP!$B$1:$B$6230,0))))</f>
        <v/>
      </c>
      <c r="U196" s="241"/>
      <c r="V196" s="275">
        <f>IF(C196="",NA(),MATCH($B196&amp;$C196,'Smelter Look-up'!$J:$J,0))</f>
        <v>353</v>
      </c>
      <c r="W196" s="276"/>
      <c r="X196" s="276">
        <f t="shared" si="25"/>
        <v>0</v>
      </c>
      <c r="Y196" s="276"/>
      <c r="Z196" s="276"/>
      <c r="AB196" s="278" t="str">
        <f t="shared" si="26"/>
        <v>TantalumSmelter not listed</v>
      </c>
    </row>
    <row r="197" spans="1:28" s="277" customFormat="1" ht="81">
      <c r="A197" s="216" t="s">
        <v>1795</v>
      </c>
      <c r="B197" s="217" t="s">
        <v>1155</v>
      </c>
      <c r="C197" s="221" t="s">
        <v>12761</v>
      </c>
      <c r="D197" s="283" t="s">
        <v>12761</v>
      </c>
      <c r="E197" s="217" t="s">
        <v>1119</v>
      </c>
      <c r="F197" s="217" t="s">
        <v>1795</v>
      </c>
      <c r="G197" s="217" t="s">
        <v>15520</v>
      </c>
      <c r="H197" s="218"/>
      <c r="I197" s="219"/>
      <c r="J197" s="219"/>
      <c r="K197" s="273"/>
      <c r="L197" s="273"/>
      <c r="M197" s="273" t="s">
        <v>15845</v>
      </c>
      <c r="N197" s="273" t="s">
        <v>15517</v>
      </c>
      <c r="O197" s="273" t="s">
        <v>15636</v>
      </c>
      <c r="P197" s="220"/>
      <c r="Q197" s="274"/>
      <c r="R197" s="217" t="str">
        <f ca="1">IF(ISERROR($V197),"",OFFSET('Smelter Look-up'!$C$4,$V197-4,0)&amp;"")</f>
        <v>Resind Industria e Comercio Ltda.</v>
      </c>
      <c r="S197" s="225" t="str">
        <f t="shared" ref="S197" ca="1" si="27">IF(B197="","",IF(ISERROR(MATCH($E197,CL,0)),"Unknown",INDIRECT("'C'!$A$"&amp;MATCH($E197,CL,0)+1)))</f>
        <v>BR</v>
      </c>
      <c r="T197" s="225" t="str">
        <f ca="1">IF(B197="","",IF(ISERROR(MATCH($J197,SorP!$B$1:$B$6230,0)),"",INDIRECT("'SorP'!$A$"&amp;MATCH($J197,SorP!$B$1:$B$6230,0))))</f>
        <v/>
      </c>
      <c r="U197" s="241"/>
      <c r="V197" s="275">
        <f>IF(C197="",NA(),MATCH($B197&amp;$C197,'Smelter Look-up'!$J:$J,0))</f>
        <v>338</v>
      </c>
      <c r="W197" s="276"/>
      <c r="X197" s="276">
        <f t="shared" ref="X197" si="28">IF(AND(C197="Smelter not listed",OR(LEN(D197)=0,LEN(E197)=0)),1,0)</f>
        <v>0</v>
      </c>
      <c r="Y197" s="276"/>
      <c r="Z197" s="276"/>
      <c r="AB197" s="278" t="str">
        <f t="shared" ref="AB197" si="29">B197&amp;C197</f>
        <v>TantalumResind Industria e Comercio Ltda.</v>
      </c>
    </row>
    <row r="198" spans="1:28" s="277" customFormat="1" ht="81">
      <c r="A198" s="216" t="s">
        <v>2387</v>
      </c>
      <c r="B198" s="217" t="s">
        <v>1155</v>
      </c>
      <c r="C198" s="221" t="s">
        <v>2386</v>
      </c>
      <c r="D198" s="283" t="s">
        <v>2386</v>
      </c>
      <c r="E198" s="217" t="s">
        <v>1123</v>
      </c>
      <c r="F198" s="217" t="s">
        <v>2387</v>
      </c>
      <c r="G198" s="217" t="s">
        <v>15520</v>
      </c>
      <c r="H198" s="218"/>
      <c r="I198" s="219"/>
      <c r="J198" s="219"/>
      <c r="K198" s="273"/>
      <c r="L198" s="273"/>
      <c r="M198" s="273" t="s">
        <v>15529</v>
      </c>
      <c r="N198" s="273" t="s">
        <v>15693</v>
      </c>
      <c r="O198" s="273" t="s">
        <v>15527</v>
      </c>
      <c r="P198" s="220" t="s">
        <v>499</v>
      </c>
      <c r="Q198" s="274"/>
      <c r="R198" s="217" t="str">
        <f ca="1">IF(ISERROR($V198),"",OFFSET('Smelter Look-up'!$C$4,$V198-4,0)&amp;"")</f>
        <v>Jiangxi Tuohong New Raw Material</v>
      </c>
      <c r="S198" s="225" t="str">
        <f t="shared" ref="S198:S229" ca="1" si="30">IF(B198="","",IF(ISERROR(MATCH($E198,CL,0)),"Unknown",INDIRECT("'C'!$A$"&amp;MATCH($E198,CL,0)+1)))</f>
        <v>CN</v>
      </c>
      <c r="T198" s="225" t="str">
        <f ca="1">IF(B198="","",IF(ISERROR(MATCH($J198,SorP!$B$1:$B$6230,0)),"",INDIRECT("'SorP'!$A$"&amp;MATCH($J198,SorP!$B$1:$B$6230,0))))</f>
        <v/>
      </c>
      <c r="U198" s="241"/>
      <c r="V198" s="275">
        <f>IF(C198="",NA(),MATCH($B198&amp;$C198,'Smelter Look-up'!$J:$J,0))</f>
        <v>315</v>
      </c>
      <c r="W198" s="276"/>
      <c r="X198" s="276">
        <f t="shared" ref="X198:X229" si="31">IF(AND(C198="Smelter not listed",OR(LEN(D198)=0,LEN(E198)=0)),1,0)</f>
        <v>0</v>
      </c>
      <c r="Y198" s="276"/>
      <c r="Z198" s="276"/>
      <c r="AB198" s="278" t="str">
        <f t="shared" ref="AB198:AB229" si="32">B198&amp;C198</f>
        <v>TantalumJiangxi Tuohong New Raw Material</v>
      </c>
    </row>
    <row r="199" spans="1:28" s="277" customFormat="1" ht="54">
      <c r="A199" s="216" t="s">
        <v>14146</v>
      </c>
      <c r="B199" s="217" t="s">
        <v>1155</v>
      </c>
      <c r="C199" s="221" t="s">
        <v>14145</v>
      </c>
      <c r="D199" s="283" t="s">
        <v>14145</v>
      </c>
      <c r="E199" s="217" t="s">
        <v>2576</v>
      </c>
      <c r="F199" s="217" t="s">
        <v>14146</v>
      </c>
      <c r="G199" s="217" t="s">
        <v>13577</v>
      </c>
      <c r="H199" s="218"/>
      <c r="I199" s="219"/>
      <c r="J199" s="219"/>
      <c r="K199" s="273"/>
      <c r="L199" s="273"/>
      <c r="M199" s="273"/>
      <c r="N199" s="273"/>
      <c r="O199" s="273"/>
      <c r="P199" s="220"/>
      <c r="Q199" s="274"/>
      <c r="R199" s="217" t="str">
        <f ca="1">IF(ISERROR($V199),"",OFFSET('Smelter Look-up'!$C$4,$V199-4,0)&amp;"")</f>
        <v>CP Metals Inc.</v>
      </c>
      <c r="S199" s="225" t="str">
        <f t="shared" ca="1" si="30"/>
        <v>US</v>
      </c>
      <c r="T199" s="225" t="str">
        <f ca="1">IF(B199="","",IF(ISERROR(MATCH($J199,SorP!$B$1:$B$6230,0)),"",INDIRECT("'SorP'!$A$"&amp;MATCH($J199,SorP!$B$1:$B$6230,0))))</f>
        <v/>
      </c>
      <c r="U199" s="241"/>
      <c r="V199" s="275">
        <f>IF(C199="",NA(),MATCH($B199&amp;$C199,'Smelter Look-up'!$J:$J,0))</f>
        <v>298</v>
      </c>
      <c r="W199" s="276"/>
      <c r="X199" s="276">
        <f t="shared" si="31"/>
        <v>0</v>
      </c>
      <c r="Y199" s="276"/>
      <c r="Z199" s="276"/>
      <c r="AB199" s="278" t="str">
        <f t="shared" si="32"/>
        <v>TantalumCP Metals Inc.</v>
      </c>
    </row>
    <row r="200" spans="1:28" s="277" customFormat="1" ht="108">
      <c r="A200" s="216" t="s">
        <v>2403</v>
      </c>
      <c r="B200" s="217" t="s">
        <v>1154</v>
      </c>
      <c r="C200" s="221" t="s">
        <v>2463</v>
      </c>
      <c r="D200" s="283" t="s">
        <v>2463</v>
      </c>
      <c r="E200" s="217" t="s">
        <v>1123</v>
      </c>
      <c r="F200" s="217" t="s">
        <v>2403</v>
      </c>
      <c r="G200" s="217" t="s">
        <v>15520</v>
      </c>
      <c r="H200" s="218"/>
      <c r="I200" s="219"/>
      <c r="J200" s="219"/>
      <c r="K200" s="273"/>
      <c r="L200" s="273"/>
      <c r="M200" s="273" t="s">
        <v>15573</v>
      </c>
      <c r="N200" s="273" t="s">
        <v>15530</v>
      </c>
      <c r="O200" s="273" t="s">
        <v>15574</v>
      </c>
      <c r="P200" s="220" t="s">
        <v>499</v>
      </c>
      <c r="Q200" s="274"/>
      <c r="R200" s="217" t="str">
        <f ca="1">IF(ISERROR($V200),"",OFFSET('Smelter Look-up'!$C$4,$V200-4,0)&amp;"")</f>
        <v>Chenzhou Yunxiang Mining and Metallurgy Co., Ltd.</v>
      </c>
      <c r="S200" s="225" t="str">
        <f t="shared" ca="1" si="30"/>
        <v>CN</v>
      </c>
      <c r="T200" s="225" t="str">
        <f ca="1">IF(B200="","",IF(ISERROR(MATCH($J200,SorP!$B$1:$B$6230,0)),"",INDIRECT("'SorP'!$A$"&amp;MATCH($J200,SorP!$B$1:$B$6230,0))))</f>
        <v/>
      </c>
      <c r="U200" s="241"/>
      <c r="V200" s="275">
        <f>IF(C200="",NA(),MATCH($B200&amp;$C200,'Smelter Look-up'!$J:$J,0))</f>
        <v>364</v>
      </c>
      <c r="W200" s="276"/>
      <c r="X200" s="276">
        <f t="shared" si="31"/>
        <v>0</v>
      </c>
      <c r="Y200" s="276"/>
      <c r="Z200" s="276"/>
      <c r="AB200" s="278" t="str">
        <f t="shared" si="32"/>
        <v>TinChenzhou Yunxiang Mining and Metallurgy Co., Ltd.</v>
      </c>
    </row>
    <row r="201" spans="1:28" s="277" customFormat="1" ht="40.5">
      <c r="A201" s="216" t="s">
        <v>15691</v>
      </c>
      <c r="B201" s="217" t="s">
        <v>1154</v>
      </c>
      <c r="C201" s="221" t="s">
        <v>1898</v>
      </c>
      <c r="D201" s="283" t="s">
        <v>15690</v>
      </c>
      <c r="E201" s="217" t="s">
        <v>1123</v>
      </c>
      <c r="F201" s="217" t="s">
        <v>15691</v>
      </c>
      <c r="G201" s="217" t="s">
        <v>15520</v>
      </c>
      <c r="H201" s="218"/>
      <c r="I201" s="219"/>
      <c r="J201" s="219"/>
      <c r="K201" s="273"/>
      <c r="L201" s="273"/>
      <c r="M201" s="273"/>
      <c r="N201" s="273"/>
      <c r="O201" s="273"/>
      <c r="P201" s="220"/>
      <c r="Q201" s="274"/>
      <c r="R201" s="217" t="str">
        <f ca="1">IF(ISERROR($V201),"",OFFSET('Smelter Look-up'!$C$4,$V201-4,0)&amp;"")</f>
        <v/>
      </c>
      <c r="S201" s="225" t="str">
        <f t="shared" ca="1" si="30"/>
        <v>CN</v>
      </c>
      <c r="T201" s="225" t="str">
        <f ca="1">IF(B201="","",IF(ISERROR(MATCH($J201,SorP!$B$1:$B$6230,0)),"",INDIRECT("'SorP'!$A$"&amp;MATCH($J201,SorP!$B$1:$B$6230,0))))</f>
        <v/>
      </c>
      <c r="U201" s="241"/>
      <c r="V201" s="275">
        <f>IF(C201="",NA(),MATCH($B201&amp;$C201,'Smelter Look-up'!$J:$J,0))</f>
        <v>484</v>
      </c>
      <c r="W201" s="276"/>
      <c r="X201" s="276">
        <f t="shared" si="31"/>
        <v>0</v>
      </c>
      <c r="Y201" s="276"/>
      <c r="Z201" s="276"/>
      <c r="AB201" s="278" t="str">
        <f t="shared" si="32"/>
        <v>TinSmelter not listed</v>
      </c>
    </row>
    <row r="202" spans="1:28" s="277" customFormat="1" ht="27">
      <c r="A202" s="216" t="s">
        <v>783</v>
      </c>
      <c r="B202" s="217" t="s">
        <v>1154</v>
      </c>
      <c r="C202" s="221" t="s">
        <v>51</v>
      </c>
      <c r="D202" s="283" t="s">
        <v>51</v>
      </c>
      <c r="E202" s="217" t="s">
        <v>2576</v>
      </c>
      <c r="F202" s="217" t="s">
        <v>783</v>
      </c>
      <c r="G202" s="217" t="s">
        <v>15520</v>
      </c>
      <c r="H202" s="218"/>
      <c r="I202" s="219"/>
      <c r="J202" s="219"/>
      <c r="K202" s="273"/>
      <c r="L202" s="273"/>
      <c r="M202" s="273" t="s">
        <v>15543</v>
      </c>
      <c r="N202" s="273" t="s">
        <v>15524</v>
      </c>
      <c r="O202" s="273" t="s">
        <v>15524</v>
      </c>
      <c r="P202" s="220" t="s">
        <v>498</v>
      </c>
      <c r="Q202" s="274"/>
      <c r="R202" s="217" t="str">
        <f ca="1">IF(ISERROR($V202),"",OFFSET('Smelter Look-up'!$C$4,$V202-4,0)&amp;"")</f>
        <v>Alpha</v>
      </c>
      <c r="S202" s="225" t="str">
        <f t="shared" ca="1" si="30"/>
        <v>US</v>
      </c>
      <c r="T202" s="225" t="str">
        <f ca="1">IF(B202="","",IF(ISERROR(MATCH($J202,SorP!$B$1:$B$6230,0)),"",INDIRECT("'SorP'!$A$"&amp;MATCH($J202,SorP!$B$1:$B$6230,0))))</f>
        <v/>
      </c>
      <c r="U202" s="241"/>
      <c r="V202" s="275">
        <f>IF(C202="",NA(),MATCH($B202&amp;$C202,'Smelter Look-up'!$J:$J,0))</f>
        <v>356</v>
      </c>
      <c r="W202" s="276"/>
      <c r="X202" s="276">
        <f t="shared" si="31"/>
        <v>0</v>
      </c>
      <c r="Y202" s="276"/>
      <c r="Z202" s="276"/>
      <c r="AB202" s="278" t="str">
        <f t="shared" si="32"/>
        <v>TinAlpha</v>
      </c>
    </row>
    <row r="203" spans="1:28" s="277" customFormat="1" ht="27">
      <c r="A203" s="216" t="s">
        <v>783</v>
      </c>
      <c r="B203" s="217" t="s">
        <v>1154</v>
      </c>
      <c r="C203" s="221" t="s">
        <v>51</v>
      </c>
      <c r="D203" s="283" t="s">
        <v>51</v>
      </c>
      <c r="E203" s="217" t="s">
        <v>2576</v>
      </c>
      <c r="F203" s="217" t="s">
        <v>783</v>
      </c>
      <c r="G203" s="217" t="s">
        <v>15520</v>
      </c>
      <c r="H203" s="218"/>
      <c r="I203" s="219"/>
      <c r="J203" s="219"/>
      <c r="K203" s="273"/>
      <c r="L203" s="273"/>
      <c r="M203" s="273"/>
      <c r="N203" s="273"/>
      <c r="O203" s="273"/>
      <c r="P203" s="220"/>
      <c r="Q203" s="274"/>
      <c r="R203" s="217" t="str">
        <f ca="1">IF(ISERROR($V203),"",OFFSET('Smelter Look-up'!$C$4,$V203-4,0)&amp;"")</f>
        <v>Alpha</v>
      </c>
      <c r="S203" s="225" t="str">
        <f t="shared" ca="1" si="30"/>
        <v>US</v>
      </c>
      <c r="T203" s="225" t="str">
        <f ca="1">IF(B203="","",IF(ISERROR(MATCH($J203,SorP!$B$1:$B$6230,0)),"",INDIRECT("'SorP'!$A$"&amp;MATCH($J203,SorP!$B$1:$B$6230,0))))</f>
        <v/>
      </c>
      <c r="U203" s="241"/>
      <c r="V203" s="275">
        <f>IF(C203="",NA(),MATCH($B203&amp;$C203,'Smelter Look-up'!$J:$J,0))</f>
        <v>356</v>
      </c>
      <c r="W203" s="276"/>
      <c r="X203" s="276">
        <f t="shared" si="31"/>
        <v>0</v>
      </c>
      <c r="Y203" s="276"/>
      <c r="Z203" s="276"/>
      <c r="AB203" s="278" t="str">
        <f t="shared" si="32"/>
        <v>TinAlpha</v>
      </c>
    </row>
    <row r="204" spans="1:28" s="277" customFormat="1" ht="40.5">
      <c r="A204" s="216" t="s">
        <v>15591</v>
      </c>
      <c r="B204" s="217" t="s">
        <v>1154</v>
      </c>
      <c r="C204" s="221" t="s">
        <v>1898</v>
      </c>
      <c r="D204" s="283" t="s">
        <v>15590</v>
      </c>
      <c r="E204" s="217" t="s">
        <v>1128</v>
      </c>
      <c r="F204" s="217" t="s">
        <v>15591</v>
      </c>
      <c r="G204" s="217" t="s">
        <v>15520</v>
      </c>
      <c r="H204" s="218"/>
      <c r="I204" s="219"/>
      <c r="J204" s="219"/>
      <c r="K204" s="273"/>
      <c r="L204" s="273"/>
      <c r="M204" s="273"/>
      <c r="N204" s="273" t="s">
        <v>15517</v>
      </c>
      <c r="O204" s="273" t="s">
        <v>15586</v>
      </c>
      <c r="P204" s="220"/>
      <c r="Q204" s="274" t="s">
        <v>15587</v>
      </c>
      <c r="R204" s="217" t="str">
        <f ca="1">IF(ISERROR($V204),"",OFFSET('Smelter Look-up'!$C$4,$V204-4,0)&amp;"")</f>
        <v/>
      </c>
      <c r="S204" s="225" t="str">
        <f t="shared" ca="1" si="30"/>
        <v>ID</v>
      </c>
      <c r="T204" s="225" t="str">
        <f ca="1">IF(B204="","",IF(ISERROR(MATCH($J204,SorP!$B$1:$B$6230,0)),"",INDIRECT("'SorP'!$A$"&amp;MATCH($J204,SorP!$B$1:$B$6230,0))))</f>
        <v/>
      </c>
      <c r="U204" s="241"/>
      <c r="V204" s="275">
        <f>IF(C204="",NA(),MATCH($B204&amp;$C204,'Smelter Look-up'!$J:$J,0))</f>
        <v>484</v>
      </c>
      <c r="W204" s="276"/>
      <c r="X204" s="276">
        <f t="shared" si="31"/>
        <v>0</v>
      </c>
      <c r="Y204" s="276"/>
      <c r="Z204" s="276"/>
      <c r="AB204" s="278" t="str">
        <f t="shared" si="32"/>
        <v>TinSmelter not listed</v>
      </c>
    </row>
    <row r="205" spans="1:28" s="277" customFormat="1" ht="40.5">
      <c r="A205" s="216" t="s">
        <v>15775</v>
      </c>
      <c r="B205" s="217" t="s">
        <v>1154</v>
      </c>
      <c r="C205" s="221" t="s">
        <v>1898</v>
      </c>
      <c r="D205" s="283" t="s">
        <v>15774</v>
      </c>
      <c r="E205" s="217" t="s">
        <v>1128</v>
      </c>
      <c r="F205" s="217" t="s">
        <v>15775</v>
      </c>
      <c r="G205" s="217" t="s">
        <v>15520</v>
      </c>
      <c r="H205" s="218"/>
      <c r="I205" s="219"/>
      <c r="J205" s="219"/>
      <c r="K205" s="273"/>
      <c r="L205" s="273"/>
      <c r="M205" s="273"/>
      <c r="N205" s="273" t="s">
        <v>15517</v>
      </c>
      <c r="O205" s="273" t="s">
        <v>15586</v>
      </c>
      <c r="P205" s="220"/>
      <c r="Q205" s="274" t="s">
        <v>15587</v>
      </c>
      <c r="R205" s="217" t="str">
        <f ca="1">IF(ISERROR($V205),"",OFFSET('Smelter Look-up'!$C$4,$V205-4,0)&amp;"")</f>
        <v/>
      </c>
      <c r="S205" s="225" t="str">
        <f t="shared" ca="1" si="30"/>
        <v>ID</v>
      </c>
      <c r="T205" s="225" t="str">
        <f ca="1">IF(B205="","",IF(ISERROR(MATCH($J205,SorP!$B$1:$B$6230,0)),"",INDIRECT("'SorP'!$A$"&amp;MATCH($J205,SorP!$B$1:$B$6230,0))))</f>
        <v/>
      </c>
      <c r="U205" s="241"/>
      <c r="V205" s="275">
        <f>IF(C205="",NA(),MATCH($B205&amp;$C205,'Smelter Look-up'!$J:$J,0))</f>
        <v>484</v>
      </c>
      <c r="W205" s="276"/>
      <c r="X205" s="276">
        <f t="shared" si="31"/>
        <v>0</v>
      </c>
      <c r="Y205" s="276"/>
      <c r="Z205" s="276"/>
      <c r="AB205" s="278" t="str">
        <f t="shared" si="32"/>
        <v>TinSmelter not listed</v>
      </c>
    </row>
    <row r="206" spans="1:28" s="277" customFormat="1" ht="40.5">
      <c r="A206" s="216" t="s">
        <v>15813</v>
      </c>
      <c r="B206" s="217" t="s">
        <v>1154</v>
      </c>
      <c r="C206" s="221" t="s">
        <v>1898</v>
      </c>
      <c r="D206" s="283" t="s">
        <v>15812</v>
      </c>
      <c r="E206" s="217" t="s">
        <v>1128</v>
      </c>
      <c r="F206" s="217" t="s">
        <v>15813</v>
      </c>
      <c r="G206" s="217" t="s">
        <v>13577</v>
      </c>
      <c r="H206" s="218"/>
      <c r="I206" s="219"/>
      <c r="J206" s="219"/>
      <c r="K206" s="273"/>
      <c r="L206" s="273"/>
      <c r="M206" s="273"/>
      <c r="N206" s="273" t="s">
        <v>15517</v>
      </c>
      <c r="O206" s="273" t="s">
        <v>15586</v>
      </c>
      <c r="P206" s="220"/>
      <c r="Q206" s="274" t="s">
        <v>15587</v>
      </c>
      <c r="R206" s="217" t="str">
        <f ca="1">IF(ISERROR($V206),"",OFFSET('Smelter Look-up'!$C$4,$V206-4,0)&amp;"")</f>
        <v/>
      </c>
      <c r="S206" s="225" t="str">
        <f t="shared" ca="1" si="30"/>
        <v>ID</v>
      </c>
      <c r="T206" s="225" t="str">
        <f ca="1">IF(B206="","",IF(ISERROR(MATCH($J206,SorP!$B$1:$B$6230,0)),"",INDIRECT("'SorP'!$A$"&amp;MATCH($J206,SorP!$B$1:$B$6230,0))))</f>
        <v/>
      </c>
      <c r="U206" s="241"/>
      <c r="V206" s="275">
        <f>IF(C206="",NA(),MATCH($B206&amp;$C206,'Smelter Look-up'!$J:$J,0))</f>
        <v>484</v>
      </c>
      <c r="W206" s="276"/>
      <c r="X206" s="276">
        <f t="shared" si="31"/>
        <v>0</v>
      </c>
      <c r="Y206" s="276"/>
      <c r="Z206" s="276"/>
      <c r="AB206" s="278" t="str">
        <f t="shared" si="32"/>
        <v>TinSmelter not listed</v>
      </c>
    </row>
    <row r="207" spans="1:28" s="277" customFormat="1" ht="40.5">
      <c r="A207" s="216" t="s">
        <v>15593</v>
      </c>
      <c r="B207" s="217" t="s">
        <v>1154</v>
      </c>
      <c r="C207" s="221" t="s">
        <v>1898</v>
      </c>
      <c r="D207" s="283" t="s">
        <v>15592</v>
      </c>
      <c r="E207" s="217" t="s">
        <v>1128</v>
      </c>
      <c r="F207" s="217" t="s">
        <v>15593</v>
      </c>
      <c r="G207" s="217" t="s">
        <v>13577</v>
      </c>
      <c r="H207" s="218"/>
      <c r="I207" s="219"/>
      <c r="J207" s="219"/>
      <c r="K207" s="273"/>
      <c r="L207" s="273"/>
      <c r="M207" s="273"/>
      <c r="N207" s="273" t="s">
        <v>15594</v>
      </c>
      <c r="O207" s="273" t="s">
        <v>15595</v>
      </c>
      <c r="P207" s="220" t="s">
        <v>499</v>
      </c>
      <c r="Q207" s="274" t="s">
        <v>15587</v>
      </c>
      <c r="R207" s="217" t="str">
        <f ca="1">IF(ISERROR($V207),"",OFFSET('Smelter Look-up'!$C$4,$V207-4,0)&amp;"")</f>
        <v/>
      </c>
      <c r="S207" s="225" t="str">
        <f t="shared" ca="1" si="30"/>
        <v>ID</v>
      </c>
      <c r="T207" s="225" t="str">
        <f ca="1">IF(B207="","",IF(ISERROR(MATCH($J207,SorP!$B$1:$B$6230,0)),"",INDIRECT("'SorP'!$A$"&amp;MATCH($J207,SorP!$B$1:$B$6230,0))))</f>
        <v/>
      </c>
      <c r="U207" s="241"/>
      <c r="V207" s="275">
        <f>IF(C207="",NA(),MATCH($B207&amp;$C207,'Smelter Look-up'!$J:$J,0))</f>
        <v>484</v>
      </c>
      <c r="W207" s="276"/>
      <c r="X207" s="276">
        <f t="shared" si="31"/>
        <v>0</v>
      </c>
      <c r="Y207" s="276"/>
      <c r="Z207" s="276"/>
      <c r="AB207" s="278" t="str">
        <f t="shared" si="32"/>
        <v>TinSmelter not listed</v>
      </c>
    </row>
    <row r="208" spans="1:28" s="277" customFormat="1" ht="27">
      <c r="A208" s="216" t="s">
        <v>1433</v>
      </c>
      <c r="B208" s="217" t="s">
        <v>1154</v>
      </c>
      <c r="C208" s="221" t="s">
        <v>929</v>
      </c>
      <c r="D208" s="283" t="s">
        <v>929</v>
      </c>
      <c r="E208" s="217" t="s">
        <v>1131</v>
      </c>
      <c r="F208" s="217" t="s">
        <v>1433</v>
      </c>
      <c r="G208" s="217" t="s">
        <v>15520</v>
      </c>
      <c r="H208" s="218"/>
      <c r="I208" s="219"/>
      <c r="J208" s="219"/>
      <c r="K208" s="273"/>
      <c r="L208" s="273"/>
      <c r="M208" s="273" t="s">
        <v>15601</v>
      </c>
      <c r="N208" s="273" t="s">
        <v>15517</v>
      </c>
      <c r="O208" s="273" t="s">
        <v>15604</v>
      </c>
      <c r="P208" s="220" t="s">
        <v>499</v>
      </c>
      <c r="Q208" s="274" t="s">
        <v>15544</v>
      </c>
      <c r="R208" s="217" t="str">
        <f ca="1">IF(ISERROR($V208),"",OFFSET('Smelter Look-up'!$C$4,$V208-4,0)&amp;"")</f>
        <v>Dowa</v>
      </c>
      <c r="S208" s="225" t="str">
        <f t="shared" ca="1" si="30"/>
        <v>JP</v>
      </c>
      <c r="T208" s="225" t="str">
        <f ca="1">IF(B208="","",IF(ISERROR(MATCH($J208,SorP!$B$1:$B$6230,0)),"",INDIRECT("'SorP'!$A$"&amp;MATCH($J208,SorP!$B$1:$B$6230,0))))</f>
        <v/>
      </c>
      <c r="U208" s="241"/>
      <c r="V208" s="275">
        <f>IF(C208="",NA(),MATCH($B208&amp;$C208,'Smelter Look-up'!$J:$J,0))</f>
        <v>374</v>
      </c>
      <c r="W208" s="276"/>
      <c r="X208" s="276">
        <f t="shared" si="31"/>
        <v>0</v>
      </c>
      <c r="Y208" s="276"/>
      <c r="Z208" s="276"/>
      <c r="AB208" s="278" t="str">
        <f t="shared" si="32"/>
        <v>TinDowa</v>
      </c>
    </row>
    <row r="209" spans="1:28" s="277" customFormat="1" ht="40.5">
      <c r="A209" s="216" t="s">
        <v>784</v>
      </c>
      <c r="B209" s="217" t="s">
        <v>1154</v>
      </c>
      <c r="C209" s="221" t="s">
        <v>865</v>
      </c>
      <c r="D209" s="283" t="s">
        <v>865</v>
      </c>
      <c r="E209" s="217" t="s">
        <v>2574</v>
      </c>
      <c r="F209" s="217" t="s">
        <v>784</v>
      </c>
      <c r="G209" s="217" t="s">
        <v>15520</v>
      </c>
      <c r="H209" s="218"/>
      <c r="I209" s="219"/>
      <c r="J209" s="219"/>
      <c r="K209" s="273"/>
      <c r="L209" s="273"/>
      <c r="M209" s="273" t="s">
        <v>15529</v>
      </c>
      <c r="N209" s="273" t="s">
        <v>15517</v>
      </c>
      <c r="O209" s="273" t="s">
        <v>15527</v>
      </c>
      <c r="P209" s="220" t="s">
        <v>499</v>
      </c>
      <c r="Q209" s="274"/>
      <c r="R209" s="217" t="str">
        <f ca="1">IF(ISERROR($V209),"",OFFSET('Smelter Look-up'!$C$4,$V209-4,0)&amp;"")</f>
        <v>EM Vinto</v>
      </c>
      <c r="S209" s="225" t="str">
        <f t="shared" ca="1" si="30"/>
        <v>BO</v>
      </c>
      <c r="T209" s="225" t="str">
        <f ca="1">IF(B209="","",IF(ISERROR(MATCH($J209,SorP!$B$1:$B$6230,0)),"",INDIRECT("'SorP'!$A$"&amp;MATCH($J209,SorP!$B$1:$B$6230,0))))</f>
        <v/>
      </c>
      <c r="U209" s="241"/>
      <c r="V209" s="275">
        <f>IF(C209="",NA(),MATCH($B209&amp;$C209,'Smelter Look-up'!$J:$J,0))</f>
        <v>377</v>
      </c>
      <c r="W209" s="276"/>
      <c r="X209" s="276">
        <f t="shared" si="31"/>
        <v>0</v>
      </c>
      <c r="Y209" s="276"/>
      <c r="Z209" s="276"/>
      <c r="AB209" s="278" t="str">
        <f t="shared" si="32"/>
        <v>TinEM Vinto</v>
      </c>
    </row>
    <row r="210" spans="1:28" s="277" customFormat="1" ht="54">
      <c r="A210" s="216" t="s">
        <v>785</v>
      </c>
      <c r="B210" s="217" t="s">
        <v>1154</v>
      </c>
      <c r="C210" s="221" t="s">
        <v>12753</v>
      </c>
      <c r="D210" s="283" t="s">
        <v>12753</v>
      </c>
      <c r="E210" s="217" t="s">
        <v>1119</v>
      </c>
      <c r="F210" s="217" t="s">
        <v>785</v>
      </c>
      <c r="G210" s="217" t="s">
        <v>13577</v>
      </c>
      <c r="H210" s="218"/>
      <c r="I210" s="219"/>
      <c r="J210" s="219"/>
      <c r="K210" s="273"/>
      <c r="L210" s="273"/>
      <c r="M210" s="273"/>
      <c r="N210" s="273"/>
      <c r="O210" s="273"/>
      <c r="P210" s="220"/>
      <c r="Q210" s="274"/>
      <c r="R210" s="217" t="str">
        <f ca="1">IF(ISERROR($V210),"",OFFSET('Smelter Look-up'!$C$4,$V210-4,0)&amp;"")</f>
        <v>Estanho de Rondonia S.A.</v>
      </c>
      <c r="S210" s="225" t="str">
        <f t="shared" ca="1" si="30"/>
        <v>BR</v>
      </c>
      <c r="T210" s="225" t="str">
        <f ca="1">IF(B210="","",IF(ISERROR(MATCH($J210,SorP!$B$1:$B$6230,0)),"",INDIRECT("'SorP'!$A$"&amp;MATCH($J210,SorP!$B$1:$B$6230,0))))</f>
        <v/>
      </c>
      <c r="U210" s="241"/>
      <c r="V210" s="275">
        <f>IF(C210="",NA(),MATCH($B210&amp;$C210,'Smelter Look-up'!$J:$J,0))</f>
        <v>381</v>
      </c>
      <c r="W210" s="276"/>
      <c r="X210" s="276">
        <f t="shared" si="31"/>
        <v>0</v>
      </c>
      <c r="Y210" s="276"/>
      <c r="Z210" s="276"/>
      <c r="AB210" s="278" t="str">
        <f t="shared" si="32"/>
        <v>TinEstanho de Rondonia S.A.</v>
      </c>
    </row>
    <row r="211" spans="1:28" s="277" customFormat="1" ht="27">
      <c r="A211" s="216" t="s">
        <v>786</v>
      </c>
      <c r="B211" s="217" t="s">
        <v>1154</v>
      </c>
      <c r="C211" s="221" t="s">
        <v>836</v>
      </c>
      <c r="D211" s="283" t="s">
        <v>836</v>
      </c>
      <c r="E211" s="217" t="s">
        <v>905</v>
      </c>
      <c r="F211" s="217" t="s">
        <v>786</v>
      </c>
      <c r="G211" s="217" t="s">
        <v>15520</v>
      </c>
      <c r="H211" s="218"/>
      <c r="I211" s="219"/>
      <c r="J211" s="219"/>
      <c r="K211" s="273"/>
      <c r="L211" s="273"/>
      <c r="M211" s="273" t="s">
        <v>15616</v>
      </c>
      <c r="N211" s="273" t="s">
        <v>15617</v>
      </c>
      <c r="O211" s="273" t="s">
        <v>15618</v>
      </c>
      <c r="P211" s="220"/>
      <c r="Q211" s="274" t="s">
        <v>15544</v>
      </c>
      <c r="R211" s="217" t="str">
        <f ca="1">IF(ISERROR($V211),"",OFFSET('Smelter Look-up'!$C$4,$V211-4,0)&amp;"")</f>
        <v>Fenix Metals</v>
      </c>
      <c r="S211" s="225" t="str">
        <f t="shared" ca="1" si="30"/>
        <v>PL</v>
      </c>
      <c r="T211" s="225" t="str">
        <f ca="1">IF(B211="","",IF(ISERROR(MATCH($J211,SorP!$B$1:$B$6230,0)),"",INDIRECT("'SorP'!$A$"&amp;MATCH($J211,SorP!$B$1:$B$6230,0))))</f>
        <v/>
      </c>
      <c r="U211" s="241"/>
      <c r="V211" s="275">
        <f>IF(C211="",NA(),MATCH($B211&amp;$C211,'Smelter Look-up'!$J:$J,0))</f>
        <v>383</v>
      </c>
      <c r="W211" s="276"/>
      <c r="X211" s="276">
        <f t="shared" si="31"/>
        <v>0</v>
      </c>
      <c r="Y211" s="276"/>
      <c r="Z211" s="276"/>
      <c r="AB211" s="278" t="str">
        <f t="shared" si="32"/>
        <v>TinFenix Metals</v>
      </c>
    </row>
    <row r="212" spans="1:28" s="277" customFormat="1" ht="94.5">
      <c r="A212" s="216" t="s">
        <v>787</v>
      </c>
      <c r="B212" s="217" t="s">
        <v>1154</v>
      </c>
      <c r="C212" s="221" t="s">
        <v>2248</v>
      </c>
      <c r="D212" s="283" t="s">
        <v>2248</v>
      </c>
      <c r="E212" s="217" t="s">
        <v>1123</v>
      </c>
      <c r="F212" s="217" t="s">
        <v>787</v>
      </c>
      <c r="G212" s="217" t="s">
        <v>15520</v>
      </c>
      <c r="H212" s="218"/>
      <c r="I212" s="219"/>
      <c r="J212" s="219"/>
      <c r="K212" s="273"/>
      <c r="L212" s="273"/>
      <c r="M212" s="273" t="s">
        <v>15631</v>
      </c>
      <c r="N212" s="273" t="s">
        <v>15632</v>
      </c>
      <c r="O212" s="273" t="s">
        <v>15579</v>
      </c>
      <c r="P212" s="220" t="s">
        <v>499</v>
      </c>
      <c r="Q212" s="274"/>
      <c r="R212" s="217" t="str">
        <f ca="1">IF(ISERROR($V212),"",OFFSET('Smelter Look-up'!$C$4,$V212-4,0)&amp;"")</f>
        <v>Gejiu Non-Ferrous Metal Processing Co., Ltd.</v>
      </c>
      <c r="S212" s="225" t="str">
        <f t="shared" ca="1" si="30"/>
        <v>CN</v>
      </c>
      <c r="T212" s="225" t="str">
        <f ca="1">IF(B212="","",IF(ISERROR(MATCH($J212,SorP!$B$1:$B$6230,0)),"",INDIRECT("'SorP'!$A$"&amp;MATCH($J212,SorP!$B$1:$B$6230,0))))</f>
        <v/>
      </c>
      <c r="U212" s="241"/>
      <c r="V212" s="275">
        <f>IF(C212="",NA(),MATCH($B212&amp;$C212,'Smelter Look-up'!$J:$J,0))</f>
        <v>389</v>
      </c>
      <c r="W212" s="276"/>
      <c r="X212" s="276">
        <f t="shared" si="31"/>
        <v>0</v>
      </c>
      <c r="Y212" s="276"/>
      <c r="Z212" s="276"/>
      <c r="AB212" s="278" t="str">
        <f t="shared" si="32"/>
        <v>TinGejiu Non-Ferrous Metal Processing Co., Ltd.</v>
      </c>
    </row>
    <row r="213" spans="1:28" s="277" customFormat="1" ht="94.5">
      <c r="A213" s="216" t="s">
        <v>788</v>
      </c>
      <c r="B213" s="217" t="s">
        <v>1154</v>
      </c>
      <c r="C213" s="221" t="s">
        <v>1811</v>
      </c>
      <c r="D213" s="283" t="s">
        <v>1811</v>
      </c>
      <c r="E213" s="217" t="s">
        <v>1123</v>
      </c>
      <c r="F213" s="217" t="s">
        <v>788</v>
      </c>
      <c r="G213" s="217" t="s">
        <v>13577</v>
      </c>
      <c r="H213" s="218"/>
      <c r="I213" s="219"/>
      <c r="J213" s="219"/>
      <c r="K213" s="273"/>
      <c r="L213" s="273"/>
      <c r="M213" s="273" t="s">
        <v>15529</v>
      </c>
      <c r="N213" s="273" t="s">
        <v>15517</v>
      </c>
      <c r="O213" s="273" t="s">
        <v>15527</v>
      </c>
      <c r="P213" s="220" t="s">
        <v>499</v>
      </c>
      <c r="Q213" s="274"/>
      <c r="R213" s="217" t="str">
        <f ca="1">IF(ISERROR($V213),"",OFFSET('Smelter Look-up'!$C$4,$V213-4,0)&amp;"")</f>
        <v>Gejiu Zili Mining And Metallurgy Co., Ltd.</v>
      </c>
      <c r="S213" s="225" t="str">
        <f t="shared" ca="1" si="30"/>
        <v>CN</v>
      </c>
      <c r="T213" s="225" t="str">
        <f ca="1">IF(B213="","",IF(ISERROR(MATCH($J213,SorP!$B$1:$B$6230,0)),"",INDIRECT("'SorP'!$A$"&amp;MATCH($J213,SorP!$B$1:$B$6230,0))))</f>
        <v/>
      </c>
      <c r="U213" s="241"/>
      <c r="V213" s="275">
        <f>IF(C213="",NA(),MATCH($B213&amp;$C213,'Smelter Look-up'!$J:$J,0))</f>
        <v>392</v>
      </c>
      <c r="W213" s="276"/>
      <c r="X213" s="276">
        <f t="shared" si="31"/>
        <v>0</v>
      </c>
      <c r="Y213" s="276"/>
      <c r="Z213" s="276"/>
      <c r="AB213" s="278" t="str">
        <f t="shared" si="32"/>
        <v>TinGejiu Zili Mining And Metallurgy Co., Ltd.</v>
      </c>
    </row>
    <row r="214" spans="1:28" s="277" customFormat="1" ht="67.5">
      <c r="A214" s="216" t="s">
        <v>789</v>
      </c>
      <c r="B214" s="217" t="s">
        <v>1154</v>
      </c>
      <c r="C214" s="221" t="s">
        <v>2249</v>
      </c>
      <c r="D214" s="283" t="s">
        <v>2249</v>
      </c>
      <c r="E214" s="217" t="s">
        <v>1123</v>
      </c>
      <c r="F214" s="217" t="s">
        <v>789</v>
      </c>
      <c r="G214" s="217" t="s">
        <v>15520</v>
      </c>
      <c r="H214" s="218"/>
      <c r="I214" s="219"/>
      <c r="J214" s="219"/>
      <c r="K214" s="273"/>
      <c r="L214" s="273"/>
      <c r="M214" s="273" t="s">
        <v>15673</v>
      </c>
      <c r="N214" s="273" t="s">
        <v>15517</v>
      </c>
      <c r="O214" s="273" t="s">
        <v>15527</v>
      </c>
      <c r="P214" s="220" t="s">
        <v>499</v>
      </c>
      <c r="Q214" s="274"/>
      <c r="R214" s="217" t="str">
        <f ca="1">IF(ISERROR($V214),"",OFFSET('Smelter Look-up'!$C$4,$V214-4,0)&amp;"")</f>
        <v>Huichang Jinshunda Tin Co., Ltd.</v>
      </c>
      <c r="S214" s="225" t="str">
        <f t="shared" ca="1" si="30"/>
        <v>CN</v>
      </c>
      <c r="T214" s="225" t="str">
        <f ca="1">IF(B214="","",IF(ISERROR(MATCH($J214,SorP!$B$1:$B$6230,0)),"",INDIRECT("'SorP'!$A$"&amp;MATCH($J214,SorP!$B$1:$B$6230,0))))</f>
        <v/>
      </c>
      <c r="U214" s="241"/>
      <c r="V214" s="275">
        <f>IF(C214="",NA(),MATCH($B214&amp;$C214,'Smelter Look-up'!$J:$J,0))</f>
        <v>400</v>
      </c>
      <c r="W214" s="276"/>
      <c r="X214" s="276">
        <f t="shared" si="31"/>
        <v>0</v>
      </c>
      <c r="Y214" s="276"/>
      <c r="Z214" s="276"/>
      <c r="AB214" s="278" t="str">
        <f t="shared" si="32"/>
        <v>TinHuichang Jinshunda Tin Co., Ltd.</v>
      </c>
    </row>
    <row r="215" spans="1:28" s="277" customFormat="1" ht="94.5">
      <c r="A215" s="216" t="s">
        <v>790</v>
      </c>
      <c r="B215" s="217" t="s">
        <v>1154</v>
      </c>
      <c r="C215" s="221" t="s">
        <v>1450</v>
      </c>
      <c r="D215" s="283" t="s">
        <v>1450</v>
      </c>
      <c r="E215" s="217" t="s">
        <v>1123</v>
      </c>
      <c r="F215" s="217" t="s">
        <v>790</v>
      </c>
      <c r="G215" s="217" t="s">
        <v>15520</v>
      </c>
      <c r="H215" s="218"/>
      <c r="I215" s="219"/>
      <c r="J215" s="219"/>
      <c r="K215" s="273"/>
      <c r="L215" s="273"/>
      <c r="M215" s="273" t="s">
        <v>15529</v>
      </c>
      <c r="N215" s="273" t="s">
        <v>15517</v>
      </c>
      <c r="O215" s="273" t="s">
        <v>15527</v>
      </c>
      <c r="P215" s="220" t="s">
        <v>499</v>
      </c>
      <c r="Q215" s="274"/>
      <c r="R215" s="217" t="str">
        <f ca="1">IF(ISERROR($V215),"",OFFSET('Smelter Look-up'!$C$4,$V215-4,0)&amp;"")</f>
        <v>Gejiu Kai Meng Industry and Trade LLC</v>
      </c>
      <c r="S215" s="225" t="str">
        <f t="shared" ca="1" si="30"/>
        <v>CN</v>
      </c>
      <c r="T215" s="225" t="str">
        <f ca="1">IF(B215="","",IF(ISERROR(MATCH($J215,SorP!$B$1:$B$6230,0)),"",INDIRECT("'SorP'!$A$"&amp;MATCH($J215,SorP!$B$1:$B$6230,0))))</f>
        <v/>
      </c>
      <c r="U215" s="241"/>
      <c r="V215" s="275">
        <f>IF(C215="",NA(),MATCH($B215&amp;$C215,'Smelter Look-up'!$J:$J,0))</f>
        <v>388</v>
      </c>
      <c r="W215" s="276"/>
      <c r="X215" s="276">
        <f t="shared" si="31"/>
        <v>0</v>
      </c>
      <c r="Y215" s="276"/>
      <c r="Z215" s="276"/>
      <c r="AB215" s="278" t="str">
        <f t="shared" si="32"/>
        <v>TinGejiu Kai Meng Industry and Trade LLC</v>
      </c>
    </row>
    <row r="216" spans="1:28" s="277" customFormat="1" ht="54">
      <c r="A216" s="216" t="s">
        <v>791</v>
      </c>
      <c r="B216" s="217" t="s">
        <v>1154</v>
      </c>
      <c r="C216" s="221" t="s">
        <v>1350</v>
      </c>
      <c r="D216" s="283" t="s">
        <v>1350</v>
      </c>
      <c r="E216" s="217" t="s">
        <v>1123</v>
      </c>
      <c r="F216" s="217" t="s">
        <v>791</v>
      </c>
      <c r="G216" s="217" t="s">
        <v>15520</v>
      </c>
      <c r="H216" s="218"/>
      <c r="I216" s="219"/>
      <c r="J216" s="219"/>
      <c r="K216" s="273"/>
      <c r="L216" s="273"/>
      <c r="M216" s="273" t="s">
        <v>15529</v>
      </c>
      <c r="N216" s="273" t="s">
        <v>15578</v>
      </c>
      <c r="O216" s="273" t="s">
        <v>15579</v>
      </c>
      <c r="P216" s="220" t="s">
        <v>499</v>
      </c>
      <c r="Q216" s="274"/>
      <c r="R216" s="217" t="str">
        <f ca="1">IF(ISERROR($V216),"",OFFSET('Smelter Look-up'!$C$4,$V216-4,0)&amp;"")</f>
        <v>China Tin Group Co., Ltd.</v>
      </c>
      <c r="S216" s="225" t="str">
        <f t="shared" ca="1" si="30"/>
        <v>CN</v>
      </c>
      <c r="T216" s="225" t="str">
        <f ca="1">IF(B216="","",IF(ISERROR(MATCH($J216,SorP!$B$1:$B$6230,0)),"",INDIRECT("'SorP'!$A$"&amp;MATCH($J216,SorP!$B$1:$B$6230,0))))</f>
        <v/>
      </c>
      <c r="U216" s="241"/>
      <c r="V216" s="275">
        <f>IF(C216="",NA(),MATCH($B216&amp;$C216,'Smelter Look-up'!$J:$J,0))</f>
        <v>367</v>
      </c>
      <c r="W216" s="276"/>
      <c r="X216" s="276">
        <f t="shared" si="31"/>
        <v>0</v>
      </c>
      <c r="Y216" s="276"/>
      <c r="Z216" s="276"/>
      <c r="AB216" s="278" t="str">
        <f t="shared" si="32"/>
        <v>TinChina Tin Group Co., Ltd.</v>
      </c>
    </row>
    <row r="217" spans="1:28" s="277" customFormat="1" ht="81">
      <c r="A217" s="216" t="s">
        <v>792</v>
      </c>
      <c r="B217" s="217" t="s">
        <v>1154</v>
      </c>
      <c r="C217" s="221" t="s">
        <v>844</v>
      </c>
      <c r="D217" s="283" t="s">
        <v>844</v>
      </c>
      <c r="E217" s="217" t="s">
        <v>1138</v>
      </c>
      <c r="F217" s="217" t="s">
        <v>792</v>
      </c>
      <c r="G217" s="217" t="s">
        <v>15520</v>
      </c>
      <c r="H217" s="218"/>
      <c r="I217" s="219"/>
      <c r="J217" s="219"/>
      <c r="K217" s="273"/>
      <c r="L217" s="273"/>
      <c r="M217" s="273" t="s">
        <v>15717</v>
      </c>
      <c r="N217" s="273" t="s">
        <v>15718</v>
      </c>
      <c r="O217" s="273" t="s">
        <v>15719</v>
      </c>
      <c r="P217" s="220" t="s">
        <v>499</v>
      </c>
      <c r="Q217" s="274" t="s">
        <v>15633</v>
      </c>
      <c r="R217" s="217" t="str">
        <f ca="1">IF(ISERROR($V217),"",OFFSET('Smelter Look-up'!$C$4,$V217-4,0)&amp;"")</f>
        <v>Malaysia Smelting Corporation (MSC)</v>
      </c>
      <c r="S217" s="225" t="str">
        <f t="shared" ca="1" si="30"/>
        <v>MY</v>
      </c>
      <c r="T217" s="225" t="str">
        <f ca="1">IF(B217="","",IF(ISERROR(MATCH($J217,SorP!$B$1:$B$6230,0)),"",INDIRECT("'SorP'!$A$"&amp;MATCH($J217,SorP!$B$1:$B$6230,0))))</f>
        <v/>
      </c>
      <c r="U217" s="241"/>
      <c r="V217" s="275">
        <f>IF(C217="",NA(),MATCH($B217&amp;$C217,'Smelter Look-up'!$J:$J,0))</f>
        <v>414</v>
      </c>
      <c r="W217" s="276"/>
      <c r="X217" s="276">
        <f t="shared" si="31"/>
        <v>0</v>
      </c>
      <c r="Y217" s="276"/>
      <c r="Z217" s="276"/>
      <c r="AB217" s="278" t="str">
        <f t="shared" si="32"/>
        <v>TinMalaysia Smelting Corporation (MSC)</v>
      </c>
    </row>
    <row r="218" spans="1:28" s="277" customFormat="1" ht="54">
      <c r="A218" s="216" t="s">
        <v>1820</v>
      </c>
      <c r="B218" s="217" t="s">
        <v>1154</v>
      </c>
      <c r="C218" s="221" t="s">
        <v>2254</v>
      </c>
      <c r="D218" s="283" t="s">
        <v>2254</v>
      </c>
      <c r="E218" s="217" t="s">
        <v>2576</v>
      </c>
      <c r="F218" s="217" t="s">
        <v>1820</v>
      </c>
      <c r="G218" s="217" t="s">
        <v>15520</v>
      </c>
      <c r="H218" s="218"/>
      <c r="I218" s="219"/>
      <c r="J218" s="219"/>
      <c r="K218" s="273"/>
      <c r="L218" s="273"/>
      <c r="M218" s="273" t="s">
        <v>15728</v>
      </c>
      <c r="N218" s="273" t="s">
        <v>15530</v>
      </c>
      <c r="O218" s="273" t="s">
        <v>15574</v>
      </c>
      <c r="P218" s="220" t="s">
        <v>499</v>
      </c>
      <c r="Q218" s="274"/>
      <c r="R218" s="217" t="str">
        <f ca="1">IF(ISERROR($V218),"",OFFSET('Smelter Look-up'!$C$4,$V218-4,0)&amp;"")</f>
        <v>Metallic Resources, Inc.</v>
      </c>
      <c r="S218" s="225" t="str">
        <f t="shared" ca="1" si="30"/>
        <v>US</v>
      </c>
      <c r="T218" s="225" t="str">
        <f ca="1">IF(B218="","",IF(ISERROR(MATCH($J218,SorP!$B$1:$B$6230,0)),"",INDIRECT("'SorP'!$A$"&amp;MATCH($J218,SorP!$B$1:$B$6230,0))))</f>
        <v/>
      </c>
      <c r="U218" s="241"/>
      <c r="V218" s="275">
        <f>IF(C218="",NA(),MATCH($B218&amp;$C218,'Smelter Look-up'!$J:$J,0))</f>
        <v>418</v>
      </c>
      <c r="W218" s="276"/>
      <c r="X218" s="276">
        <f t="shared" si="31"/>
        <v>0</v>
      </c>
      <c r="Y218" s="276"/>
      <c r="Z218" s="276"/>
      <c r="AB218" s="278" t="str">
        <f t="shared" si="32"/>
        <v>TinMetallic Resources, Inc.</v>
      </c>
    </row>
    <row r="219" spans="1:28" s="277" customFormat="1" ht="54">
      <c r="A219" s="216" t="s">
        <v>793</v>
      </c>
      <c r="B219" s="217" t="s">
        <v>1154</v>
      </c>
      <c r="C219" s="221" t="s">
        <v>12757</v>
      </c>
      <c r="D219" s="283" t="s">
        <v>12757</v>
      </c>
      <c r="E219" s="217" t="s">
        <v>1119</v>
      </c>
      <c r="F219" s="217" t="s">
        <v>793</v>
      </c>
      <c r="G219" s="217" t="s">
        <v>15520</v>
      </c>
      <c r="H219" s="218"/>
      <c r="I219" s="219"/>
      <c r="J219" s="219"/>
      <c r="K219" s="273"/>
      <c r="L219" s="273"/>
      <c r="M219" s="273" t="s">
        <v>15743</v>
      </c>
      <c r="N219" s="273" t="s">
        <v>15744</v>
      </c>
      <c r="O219" s="273" t="s">
        <v>15745</v>
      </c>
      <c r="P219" s="220" t="s">
        <v>499</v>
      </c>
      <c r="Q219" s="274"/>
      <c r="R219" s="217" t="str">
        <f ca="1">IF(ISERROR($V219),"",OFFSET('Smelter Look-up'!$C$4,$V219-4,0)&amp;"")</f>
        <v>Mineracao Taboca S.A.</v>
      </c>
      <c r="S219" s="225" t="str">
        <f t="shared" ca="1" si="30"/>
        <v>BR</v>
      </c>
      <c r="T219" s="225" t="str">
        <f ca="1">IF(B219="","",IF(ISERROR(MATCH($J219,SorP!$B$1:$B$6230,0)),"",INDIRECT("'SorP'!$A$"&amp;MATCH($J219,SorP!$B$1:$B$6230,0))))</f>
        <v/>
      </c>
      <c r="U219" s="241"/>
      <c r="V219" s="275">
        <f>IF(C219="",NA(),MATCH($B219&amp;$C219,'Smelter Look-up'!$J:$J,0))</f>
        <v>421</v>
      </c>
      <c r="W219" s="276"/>
      <c r="X219" s="276">
        <f t="shared" si="31"/>
        <v>0</v>
      </c>
      <c r="Y219" s="276"/>
      <c r="Z219" s="276"/>
      <c r="AB219" s="278" t="str">
        <f t="shared" si="32"/>
        <v>TinMineracao Taboca S.A.</v>
      </c>
    </row>
    <row r="220" spans="1:28" s="277" customFormat="1" ht="27">
      <c r="A220" s="216" t="s">
        <v>794</v>
      </c>
      <c r="B220" s="217" t="s">
        <v>1154</v>
      </c>
      <c r="C220" s="221" t="s">
        <v>1057</v>
      </c>
      <c r="D220" s="283" t="s">
        <v>1057</v>
      </c>
      <c r="E220" s="217" t="s">
        <v>903</v>
      </c>
      <c r="F220" s="217" t="s">
        <v>794</v>
      </c>
      <c r="G220" s="217" t="s">
        <v>15520</v>
      </c>
      <c r="H220" s="218"/>
      <c r="I220" s="219"/>
      <c r="J220" s="219"/>
      <c r="K220" s="273"/>
      <c r="L220" s="273"/>
      <c r="M220" s="273" t="s">
        <v>15746</v>
      </c>
      <c r="N220" s="273" t="s">
        <v>15747</v>
      </c>
      <c r="O220" s="273" t="s">
        <v>15748</v>
      </c>
      <c r="P220" s="220" t="s">
        <v>499</v>
      </c>
      <c r="Q220" s="274" t="s">
        <v>15633</v>
      </c>
      <c r="R220" s="217" t="str">
        <f ca="1">IF(ISERROR($V220),"",OFFSET('Smelter Look-up'!$C$4,$V220-4,0)&amp;"")</f>
        <v>Minsur</v>
      </c>
      <c r="S220" s="225" t="str">
        <f t="shared" ca="1" si="30"/>
        <v>PE</v>
      </c>
      <c r="T220" s="225" t="str">
        <f ca="1">IF(B220="","",IF(ISERROR(MATCH($J220,SorP!$B$1:$B$6230,0)),"",INDIRECT("'SorP'!$A$"&amp;MATCH($J220,SorP!$B$1:$B$6230,0))))</f>
        <v/>
      </c>
      <c r="U220" s="241"/>
      <c r="V220" s="275">
        <f>IF(C220="",NA(),MATCH($B220&amp;$C220,'Smelter Look-up'!$J:$J,0))</f>
        <v>424</v>
      </c>
      <c r="W220" s="276"/>
      <c r="X220" s="276">
        <f t="shared" si="31"/>
        <v>0</v>
      </c>
      <c r="Y220" s="276"/>
      <c r="Z220" s="276"/>
      <c r="AB220" s="278" t="str">
        <f t="shared" si="32"/>
        <v>TinMinsur</v>
      </c>
    </row>
    <row r="221" spans="1:28" s="277" customFormat="1" ht="81">
      <c r="A221" s="216" t="s">
        <v>795</v>
      </c>
      <c r="B221" s="217" t="s">
        <v>1154</v>
      </c>
      <c r="C221" s="221" t="s">
        <v>1187</v>
      </c>
      <c r="D221" s="283" t="s">
        <v>1187</v>
      </c>
      <c r="E221" s="217" t="s">
        <v>1131</v>
      </c>
      <c r="F221" s="217" t="s">
        <v>795</v>
      </c>
      <c r="G221" s="217" t="s">
        <v>15520</v>
      </c>
      <c r="H221" s="218"/>
      <c r="I221" s="219"/>
      <c r="J221" s="219"/>
      <c r="K221" s="273"/>
      <c r="L221" s="273"/>
      <c r="M221" s="273" t="s">
        <v>15751</v>
      </c>
      <c r="N221" s="273" t="s">
        <v>15533</v>
      </c>
      <c r="O221" s="273" t="s">
        <v>15534</v>
      </c>
      <c r="P221" s="220" t="s">
        <v>498</v>
      </c>
      <c r="Q221" s="274"/>
      <c r="R221" s="217" t="str">
        <f ca="1">IF(ISERROR($V221),"",OFFSET('Smelter Look-up'!$C$4,$V221-4,0)&amp;"")</f>
        <v>Mitsubishi Materials Corporation</v>
      </c>
      <c r="S221" s="225" t="str">
        <f t="shared" ca="1" si="30"/>
        <v>JP</v>
      </c>
      <c r="T221" s="225" t="str">
        <f ca="1">IF(B221="","",IF(ISERROR(MATCH($J221,SorP!$B$1:$B$6230,0)),"",INDIRECT("'SorP'!$A$"&amp;MATCH($J221,SorP!$B$1:$B$6230,0))))</f>
        <v/>
      </c>
      <c r="U221" s="241"/>
      <c r="V221" s="275">
        <f>IF(C221="",NA(),MATCH($B221&amp;$C221,'Smelter Look-up'!$J:$J,0))</f>
        <v>425</v>
      </c>
      <c r="W221" s="276"/>
      <c r="X221" s="276">
        <f t="shared" si="31"/>
        <v>0</v>
      </c>
      <c r="Y221" s="276"/>
      <c r="Z221" s="276"/>
      <c r="AB221" s="278" t="str">
        <f t="shared" si="32"/>
        <v>TinMitsubishi Materials Corporation</v>
      </c>
    </row>
    <row r="222" spans="1:28" s="277" customFormat="1" ht="67.5">
      <c r="A222" s="216" t="s">
        <v>1828</v>
      </c>
      <c r="B222" s="217" t="s">
        <v>1154</v>
      </c>
      <c r="C222" s="221" t="s">
        <v>13518</v>
      </c>
      <c r="D222" s="283" t="s">
        <v>13518</v>
      </c>
      <c r="E222" s="217" t="s">
        <v>1123</v>
      </c>
      <c r="F222" s="217" t="s">
        <v>1828</v>
      </c>
      <c r="G222" s="217" t="s">
        <v>15520</v>
      </c>
      <c r="H222" s="218"/>
      <c r="I222" s="219"/>
      <c r="J222" s="219"/>
      <c r="K222" s="273"/>
      <c r="L222" s="273"/>
      <c r="M222" s="273" t="s">
        <v>15529</v>
      </c>
      <c r="N222" s="273" t="s">
        <v>15530</v>
      </c>
      <c r="O222" s="273" t="s">
        <v>15574</v>
      </c>
      <c r="P222" s="220" t="s">
        <v>499</v>
      </c>
      <c r="Q222" s="274"/>
      <c r="R222" s="217" t="str">
        <f ca="1">IF(ISERROR($V222),"",OFFSET('Smelter Look-up'!$C$4,$V222-4,0)&amp;"")</f>
        <v>Jiangxi New Nanshan Technology Ltd.</v>
      </c>
      <c r="S222" s="225" t="str">
        <f t="shared" ca="1" si="30"/>
        <v>CN</v>
      </c>
      <c r="T222" s="225" t="str">
        <f ca="1">IF(B222="","",IF(ISERROR(MATCH($J222,SorP!$B$1:$B$6230,0)),"",INDIRECT("'SorP'!$A$"&amp;MATCH($J222,SorP!$B$1:$B$6230,0))))</f>
        <v/>
      </c>
      <c r="U222" s="241"/>
      <c r="V222" s="275">
        <f>IF(C222="",NA(),MATCH($B222&amp;$C222,'Smelter Look-up'!$J:$J,0))</f>
        <v>404</v>
      </c>
      <c r="W222" s="276"/>
      <c r="X222" s="276">
        <f t="shared" si="31"/>
        <v>0</v>
      </c>
      <c r="Y222" s="276"/>
      <c r="Z222" s="276"/>
      <c r="AB222" s="278" t="str">
        <f t="shared" si="32"/>
        <v>TinJiangxi New Nanshan Technology Ltd.</v>
      </c>
    </row>
    <row r="223" spans="1:28" s="277" customFormat="1" ht="81">
      <c r="A223" s="216" t="s">
        <v>797</v>
      </c>
      <c r="B223" s="217" t="s">
        <v>1154</v>
      </c>
      <c r="C223" s="221" t="s">
        <v>796</v>
      </c>
      <c r="D223" s="283" t="s">
        <v>796</v>
      </c>
      <c r="E223" s="217" t="s">
        <v>911</v>
      </c>
      <c r="F223" s="217" t="s">
        <v>797</v>
      </c>
      <c r="G223" s="217" t="s">
        <v>15520</v>
      </c>
      <c r="H223" s="218"/>
      <c r="I223" s="219"/>
      <c r="J223" s="219"/>
      <c r="K223" s="273"/>
      <c r="L223" s="273"/>
      <c r="M223" s="273" t="s">
        <v>15529</v>
      </c>
      <c r="N223" s="273" t="s">
        <v>15533</v>
      </c>
      <c r="O223" s="273" t="s">
        <v>15534</v>
      </c>
      <c r="P223" s="220" t="s">
        <v>498</v>
      </c>
      <c r="Q223" s="274"/>
      <c r="R223" s="217" t="str">
        <f ca="1">IF(ISERROR($V223),"",OFFSET('Smelter Look-up'!$C$4,$V223-4,0)&amp;"")</f>
        <v>O.M. Manufacturing (Thailand) Co., Ltd.</v>
      </c>
      <c r="S223" s="225" t="str">
        <f t="shared" ca="1" si="30"/>
        <v>TH</v>
      </c>
      <c r="T223" s="225" t="str">
        <f ca="1">IF(B223="","",IF(ISERROR(MATCH($J223,SorP!$B$1:$B$6230,0)),"",INDIRECT("'SorP'!$A$"&amp;MATCH($J223,SorP!$B$1:$B$6230,0))))</f>
        <v/>
      </c>
      <c r="U223" s="241"/>
      <c r="V223" s="275">
        <f>IF(C223="",NA(),MATCH($B223&amp;$C223,'Smelter Look-up'!$J:$J,0))</f>
        <v>431</v>
      </c>
      <c r="W223" s="276"/>
      <c r="X223" s="276">
        <f t="shared" si="31"/>
        <v>0</v>
      </c>
      <c r="Y223" s="276"/>
      <c r="Z223" s="276"/>
      <c r="AB223" s="278" t="str">
        <f t="shared" si="32"/>
        <v>TinO.M. Manufacturing (Thailand) Co., Ltd.</v>
      </c>
    </row>
    <row r="224" spans="1:28" s="277" customFormat="1" ht="54">
      <c r="A224" s="216" t="s">
        <v>798</v>
      </c>
      <c r="B224" s="217" t="s">
        <v>1154</v>
      </c>
      <c r="C224" s="221" t="s">
        <v>14155</v>
      </c>
      <c r="D224" s="283" t="s">
        <v>14155</v>
      </c>
      <c r="E224" s="217" t="s">
        <v>2574</v>
      </c>
      <c r="F224" s="217" t="s">
        <v>798</v>
      </c>
      <c r="G224" s="217" t="s">
        <v>15520</v>
      </c>
      <c r="H224" s="218"/>
      <c r="I224" s="219"/>
      <c r="J224" s="219"/>
      <c r="K224" s="273"/>
      <c r="L224" s="273"/>
      <c r="M224" s="273" t="s">
        <v>15768</v>
      </c>
      <c r="N224" s="273" t="s">
        <v>15517</v>
      </c>
      <c r="O224" s="273" t="s">
        <v>15636</v>
      </c>
      <c r="P224" s="220"/>
      <c r="Q224" s="274"/>
      <c r="R224" s="217" t="str">
        <f ca="1">IF(ISERROR($V224),"",OFFSET('Smelter Look-up'!$C$4,$V224-4,0)&amp;"")</f>
        <v>Operaciones Metalurgicas S.A.</v>
      </c>
      <c r="S224" s="225" t="str">
        <f t="shared" ca="1" si="30"/>
        <v>BO</v>
      </c>
      <c r="T224" s="225" t="str">
        <f ca="1">IF(B224="","",IF(ISERROR(MATCH($J224,SorP!$B$1:$B$6230,0)),"",INDIRECT("'SorP'!$A$"&amp;MATCH($J224,SorP!$B$1:$B$6230,0))))</f>
        <v/>
      </c>
      <c r="U224" s="241"/>
      <c r="V224" s="275">
        <f>IF(C224="",NA(),MATCH($B224&amp;$C224,'Smelter Look-up'!$J:$J,0))</f>
        <v>434</v>
      </c>
      <c r="W224" s="276"/>
      <c r="X224" s="276">
        <f t="shared" si="31"/>
        <v>0</v>
      </c>
      <c r="Y224" s="276"/>
      <c r="Z224" s="276"/>
      <c r="AB224" s="278" t="str">
        <f t="shared" si="32"/>
        <v>TinOperaciones Metalurgicas S.A.</v>
      </c>
    </row>
    <row r="225" spans="1:28" s="277" customFormat="1" ht="67.5">
      <c r="A225" s="216" t="s">
        <v>799</v>
      </c>
      <c r="B225" s="217" t="s">
        <v>1154</v>
      </c>
      <c r="C225" s="221" t="s">
        <v>867</v>
      </c>
      <c r="D225" s="283" t="s">
        <v>867</v>
      </c>
      <c r="E225" s="217" t="s">
        <v>1128</v>
      </c>
      <c r="F225" s="217" t="s">
        <v>799</v>
      </c>
      <c r="G225" s="217" t="s">
        <v>15520</v>
      </c>
      <c r="H225" s="218"/>
      <c r="I225" s="219"/>
      <c r="J225" s="219"/>
      <c r="K225" s="273"/>
      <c r="L225" s="273"/>
      <c r="M225" s="273" t="s">
        <v>15529</v>
      </c>
      <c r="N225" s="273" t="s">
        <v>1805</v>
      </c>
      <c r="O225" s="273" t="s">
        <v>15776</v>
      </c>
      <c r="P225" s="220" t="s">
        <v>499</v>
      </c>
      <c r="Q225" s="274"/>
      <c r="R225" s="217" t="str">
        <f ca="1">IF(ISERROR($V225),"",OFFSET('Smelter Look-up'!$C$4,$V225-4,0)&amp;"")</f>
        <v>PT Artha Cipta Langgeng</v>
      </c>
      <c r="S225" s="225" t="str">
        <f t="shared" ca="1" si="30"/>
        <v>ID</v>
      </c>
      <c r="T225" s="225" t="str">
        <f ca="1">IF(B225="","",IF(ISERROR(MATCH($J225,SorP!$B$1:$B$6230,0)),"",INDIRECT("'SorP'!$A$"&amp;MATCH($J225,SorP!$B$1:$B$6230,0))))</f>
        <v/>
      </c>
      <c r="U225" s="241"/>
      <c r="V225" s="275">
        <f>IF(C225="",NA(),MATCH($B225&amp;$C225,'Smelter Look-up'!$J:$J,0))</f>
        <v>438</v>
      </c>
      <c r="W225" s="276"/>
      <c r="X225" s="276">
        <f t="shared" si="31"/>
        <v>0</v>
      </c>
      <c r="Y225" s="276"/>
      <c r="Z225" s="276"/>
      <c r="AB225" s="278" t="str">
        <f t="shared" si="32"/>
        <v>TinPT Artha Cipta Langgeng</v>
      </c>
    </row>
    <row r="226" spans="1:28" s="277" customFormat="1" ht="40.5">
      <c r="A226" s="216" t="s">
        <v>15779</v>
      </c>
      <c r="B226" s="217" t="s">
        <v>1154</v>
      </c>
      <c r="C226" s="221" t="s">
        <v>1898</v>
      </c>
      <c r="D226" s="283" t="s">
        <v>15778</v>
      </c>
      <c r="E226" s="217" t="s">
        <v>1128</v>
      </c>
      <c r="F226" s="217" t="s">
        <v>15779</v>
      </c>
      <c r="G226" s="217" t="s">
        <v>13577</v>
      </c>
      <c r="H226" s="218"/>
      <c r="I226" s="219"/>
      <c r="J226" s="219"/>
      <c r="K226" s="273"/>
      <c r="L226" s="273"/>
      <c r="M226" s="273"/>
      <c r="N226" s="273" t="s">
        <v>15517</v>
      </c>
      <c r="O226" s="273" t="s">
        <v>15586</v>
      </c>
      <c r="P226" s="220"/>
      <c r="Q226" s="274" t="s">
        <v>15587</v>
      </c>
      <c r="R226" s="217" t="str">
        <f ca="1">IF(ISERROR($V226),"",OFFSET('Smelter Look-up'!$C$4,$V226-4,0)&amp;"")</f>
        <v/>
      </c>
      <c r="S226" s="225" t="str">
        <f t="shared" ca="1" si="30"/>
        <v>ID</v>
      </c>
      <c r="T226" s="225" t="str">
        <f ca="1">IF(B226="","",IF(ISERROR(MATCH($J226,SorP!$B$1:$B$6230,0)),"",INDIRECT("'SorP'!$A$"&amp;MATCH($J226,SorP!$B$1:$B$6230,0))))</f>
        <v/>
      </c>
      <c r="U226" s="241"/>
      <c r="V226" s="275">
        <f>IF(C226="",NA(),MATCH($B226&amp;$C226,'Smelter Look-up'!$J:$J,0))</f>
        <v>484</v>
      </c>
      <c r="W226" s="276"/>
      <c r="X226" s="276">
        <f t="shared" si="31"/>
        <v>0</v>
      </c>
      <c r="Y226" s="276"/>
      <c r="Z226" s="276"/>
      <c r="AB226" s="278" t="str">
        <f t="shared" si="32"/>
        <v>TinSmelter not listed</v>
      </c>
    </row>
    <row r="227" spans="1:28" s="277" customFormat="1" ht="40.5">
      <c r="A227" s="216" t="s">
        <v>15781</v>
      </c>
      <c r="B227" s="217" t="s">
        <v>1154</v>
      </c>
      <c r="C227" s="221" t="s">
        <v>1898</v>
      </c>
      <c r="D227" s="283" t="s">
        <v>15780</v>
      </c>
      <c r="E227" s="217" t="s">
        <v>1128</v>
      </c>
      <c r="F227" s="217" t="s">
        <v>15781</v>
      </c>
      <c r="G227" s="217" t="s">
        <v>15520</v>
      </c>
      <c r="H227" s="218"/>
      <c r="I227" s="219"/>
      <c r="J227" s="219"/>
      <c r="K227" s="273"/>
      <c r="L227" s="273"/>
      <c r="M227" s="273" t="s">
        <v>15526</v>
      </c>
      <c r="N227" s="273" t="s">
        <v>15517</v>
      </c>
      <c r="O227" s="273" t="s">
        <v>15636</v>
      </c>
      <c r="P227" s="220" t="s">
        <v>499</v>
      </c>
      <c r="Q227" s="274"/>
      <c r="R227" s="217" t="str">
        <f ca="1">IF(ISERROR($V227),"",OFFSET('Smelter Look-up'!$C$4,$V227-4,0)&amp;"")</f>
        <v/>
      </c>
      <c r="S227" s="225" t="str">
        <f t="shared" ca="1" si="30"/>
        <v>ID</v>
      </c>
      <c r="T227" s="225" t="str">
        <f ca="1">IF(B227="","",IF(ISERROR(MATCH($J227,SorP!$B$1:$B$6230,0)),"",INDIRECT("'SorP'!$A$"&amp;MATCH($J227,SorP!$B$1:$B$6230,0))))</f>
        <v/>
      </c>
      <c r="U227" s="241"/>
      <c r="V227" s="275">
        <f>IF(C227="",NA(),MATCH($B227&amp;$C227,'Smelter Look-up'!$J:$J,0))</f>
        <v>484</v>
      </c>
      <c r="W227" s="276"/>
      <c r="X227" s="276">
        <f t="shared" si="31"/>
        <v>0</v>
      </c>
      <c r="Y227" s="276"/>
      <c r="Z227" s="276"/>
      <c r="AB227" s="278" t="str">
        <f t="shared" si="32"/>
        <v>TinSmelter not listed</v>
      </c>
    </row>
    <row r="228" spans="1:28" s="277" customFormat="1" ht="40.5">
      <c r="A228" s="216" t="s">
        <v>15785</v>
      </c>
      <c r="B228" s="217" t="s">
        <v>1154</v>
      </c>
      <c r="C228" s="221" t="s">
        <v>1898</v>
      </c>
      <c r="D228" s="283" t="s">
        <v>15784</v>
      </c>
      <c r="E228" s="217" t="s">
        <v>1128</v>
      </c>
      <c r="F228" s="217" t="s">
        <v>15785</v>
      </c>
      <c r="G228" s="217" t="s">
        <v>13577</v>
      </c>
      <c r="H228" s="218"/>
      <c r="I228" s="219"/>
      <c r="J228" s="219"/>
      <c r="K228" s="273"/>
      <c r="L228" s="273"/>
      <c r="M228" s="273"/>
      <c r="N228" s="273" t="s">
        <v>15787</v>
      </c>
      <c r="O228" s="273" t="s">
        <v>15788</v>
      </c>
      <c r="P228" s="220" t="s">
        <v>499</v>
      </c>
      <c r="Q228" s="274" t="s">
        <v>15587</v>
      </c>
      <c r="R228" s="217" t="str">
        <f ca="1">IF(ISERROR($V228),"",OFFSET('Smelter Look-up'!$C$4,$V228-4,0)&amp;"")</f>
        <v/>
      </c>
      <c r="S228" s="225" t="str">
        <f t="shared" ca="1" si="30"/>
        <v>ID</v>
      </c>
      <c r="T228" s="225" t="str">
        <f ca="1">IF(B228="","",IF(ISERROR(MATCH($J228,SorP!$B$1:$B$6230,0)),"",INDIRECT("'SorP'!$A$"&amp;MATCH($J228,SorP!$B$1:$B$6230,0))))</f>
        <v/>
      </c>
      <c r="U228" s="241"/>
      <c r="V228" s="275">
        <f>IF(C228="",NA(),MATCH($B228&amp;$C228,'Smelter Look-up'!$J:$J,0))</f>
        <v>484</v>
      </c>
      <c r="W228" s="276"/>
      <c r="X228" s="276">
        <f t="shared" si="31"/>
        <v>0</v>
      </c>
      <c r="Y228" s="276"/>
      <c r="Z228" s="276"/>
      <c r="AB228" s="278" t="str">
        <f t="shared" si="32"/>
        <v>TinSmelter not listed</v>
      </c>
    </row>
    <row r="229" spans="1:28" s="277" customFormat="1" ht="40.5">
      <c r="A229" s="216" t="s">
        <v>15790</v>
      </c>
      <c r="B229" s="217" t="s">
        <v>1154</v>
      </c>
      <c r="C229" s="221" t="s">
        <v>1898</v>
      </c>
      <c r="D229" s="283" t="s">
        <v>15789</v>
      </c>
      <c r="E229" s="217" t="s">
        <v>1128</v>
      </c>
      <c r="F229" s="217" t="s">
        <v>15790</v>
      </c>
      <c r="G229" s="217" t="s">
        <v>13577</v>
      </c>
      <c r="H229" s="218"/>
      <c r="I229" s="219"/>
      <c r="J229" s="219"/>
      <c r="K229" s="273"/>
      <c r="L229" s="273"/>
      <c r="M229" s="273"/>
      <c r="N229" s="273" t="s">
        <v>15517</v>
      </c>
      <c r="O229" s="273" t="s">
        <v>15586</v>
      </c>
      <c r="P229" s="220"/>
      <c r="Q229" s="274" t="s">
        <v>15587</v>
      </c>
      <c r="R229" s="217" t="str">
        <f ca="1">IF(ISERROR($V229),"",OFFSET('Smelter Look-up'!$C$4,$V229-4,0)&amp;"")</f>
        <v/>
      </c>
      <c r="S229" s="225" t="str">
        <f t="shared" ca="1" si="30"/>
        <v>ID</v>
      </c>
      <c r="T229" s="225" t="str">
        <f ca="1">IF(B229="","",IF(ISERROR(MATCH($J229,SorP!$B$1:$B$6230,0)),"",INDIRECT("'SorP'!$A$"&amp;MATCH($J229,SorP!$B$1:$B$6230,0))))</f>
        <v/>
      </c>
      <c r="U229" s="241"/>
      <c r="V229" s="275">
        <f>IF(C229="",NA(),MATCH($B229&amp;$C229,'Smelter Look-up'!$J:$J,0))</f>
        <v>484</v>
      </c>
      <c r="W229" s="276"/>
      <c r="X229" s="276">
        <f t="shared" si="31"/>
        <v>0</v>
      </c>
      <c r="Y229" s="276"/>
      <c r="Z229" s="276"/>
      <c r="AB229" s="278" t="str">
        <f t="shared" si="32"/>
        <v>TinSmelter not listed</v>
      </c>
    </row>
    <row r="230" spans="1:28" s="277" customFormat="1" ht="40.5">
      <c r="A230" s="216" t="s">
        <v>15792</v>
      </c>
      <c r="B230" s="217" t="s">
        <v>1154</v>
      </c>
      <c r="C230" s="221" t="s">
        <v>1898</v>
      </c>
      <c r="D230" s="283" t="s">
        <v>15791</v>
      </c>
      <c r="E230" s="217" t="s">
        <v>1128</v>
      </c>
      <c r="F230" s="217" t="s">
        <v>15792</v>
      </c>
      <c r="G230" s="217" t="s">
        <v>13577</v>
      </c>
      <c r="H230" s="218"/>
      <c r="I230" s="219"/>
      <c r="J230" s="219"/>
      <c r="K230" s="273"/>
      <c r="L230" s="273"/>
      <c r="M230" s="273"/>
      <c r="N230" s="273" t="s">
        <v>15517</v>
      </c>
      <c r="O230" s="273" t="s">
        <v>15586</v>
      </c>
      <c r="P230" s="220"/>
      <c r="Q230" s="274" t="s">
        <v>15587</v>
      </c>
      <c r="R230" s="217" t="str">
        <f ca="1">IF(ISERROR($V230),"",OFFSET('Smelter Look-up'!$C$4,$V230-4,0)&amp;"")</f>
        <v/>
      </c>
      <c r="S230" s="225" t="str">
        <f t="shared" ref="S230:S260" ca="1" si="33">IF(B230="","",IF(ISERROR(MATCH($E230,CL,0)),"Unknown",INDIRECT("'C'!$A$"&amp;MATCH($E230,CL,0)+1)))</f>
        <v>ID</v>
      </c>
      <c r="T230" s="225" t="str">
        <f ca="1">IF(B230="","",IF(ISERROR(MATCH($J230,SorP!$B$1:$B$6230,0)),"",INDIRECT("'SorP'!$A$"&amp;MATCH($J230,SorP!$B$1:$B$6230,0))))</f>
        <v/>
      </c>
      <c r="U230" s="241"/>
      <c r="V230" s="275">
        <f>IF(C230="",NA(),MATCH($B230&amp;$C230,'Smelter Look-up'!$J:$J,0))</f>
        <v>484</v>
      </c>
      <c r="W230" s="276"/>
      <c r="X230" s="276">
        <f t="shared" ref="X230:X260" si="34">IF(AND(C230="Smelter not listed",OR(LEN(D230)=0,LEN(E230)=0)),1,0)</f>
        <v>0</v>
      </c>
      <c r="Y230" s="276"/>
      <c r="Z230" s="276"/>
      <c r="AB230" s="278" t="str">
        <f t="shared" ref="AB230:AB260" si="35">B230&amp;C230</f>
        <v>TinSmelter not listed</v>
      </c>
    </row>
    <row r="231" spans="1:28" s="277" customFormat="1" ht="40.5">
      <c r="A231" s="216" t="s">
        <v>15794</v>
      </c>
      <c r="B231" s="217" t="s">
        <v>1154</v>
      </c>
      <c r="C231" s="221" t="s">
        <v>1898</v>
      </c>
      <c r="D231" s="283" t="s">
        <v>15793</v>
      </c>
      <c r="E231" s="217" t="s">
        <v>1128</v>
      </c>
      <c r="F231" s="217" t="s">
        <v>15794</v>
      </c>
      <c r="G231" s="217" t="s">
        <v>13577</v>
      </c>
      <c r="H231" s="218"/>
      <c r="I231" s="219"/>
      <c r="J231" s="219"/>
      <c r="K231" s="273"/>
      <c r="L231" s="273"/>
      <c r="M231" s="273"/>
      <c r="N231" s="273" t="s">
        <v>15517</v>
      </c>
      <c r="O231" s="273" t="s">
        <v>15595</v>
      </c>
      <c r="P231" s="220"/>
      <c r="Q231" s="274" t="s">
        <v>15587</v>
      </c>
      <c r="R231" s="217" t="str">
        <f ca="1">IF(ISERROR($V231),"",OFFSET('Smelter Look-up'!$C$4,$V231-4,0)&amp;"")</f>
        <v/>
      </c>
      <c r="S231" s="225" t="str">
        <f t="shared" ca="1" si="33"/>
        <v>ID</v>
      </c>
      <c r="T231" s="225" t="str">
        <f ca="1">IF(B231="","",IF(ISERROR(MATCH($J231,SorP!$B$1:$B$6230,0)),"",INDIRECT("'SorP'!$A$"&amp;MATCH($J231,SorP!$B$1:$B$6230,0))))</f>
        <v/>
      </c>
      <c r="U231" s="241"/>
      <c r="V231" s="275">
        <f>IF(C231="",NA(),MATCH($B231&amp;$C231,'Smelter Look-up'!$J:$J,0))</f>
        <v>484</v>
      </c>
      <c r="W231" s="276"/>
      <c r="X231" s="276">
        <f t="shared" si="34"/>
        <v>0</v>
      </c>
      <c r="Y231" s="276"/>
      <c r="Z231" s="276"/>
      <c r="AB231" s="278" t="str">
        <f t="shared" si="35"/>
        <v>TinSmelter not listed</v>
      </c>
    </row>
    <row r="232" spans="1:28" s="277" customFormat="1" ht="40.5">
      <c r="A232" s="216" t="s">
        <v>15796</v>
      </c>
      <c r="B232" s="217" t="s">
        <v>1154</v>
      </c>
      <c r="C232" s="221" t="s">
        <v>1898</v>
      </c>
      <c r="D232" s="283" t="s">
        <v>15795</v>
      </c>
      <c r="E232" s="217" t="s">
        <v>1128</v>
      </c>
      <c r="F232" s="217" t="s">
        <v>15796</v>
      </c>
      <c r="G232" s="217" t="s">
        <v>15520</v>
      </c>
      <c r="H232" s="218"/>
      <c r="I232" s="219"/>
      <c r="J232" s="219"/>
      <c r="K232" s="273"/>
      <c r="L232" s="273"/>
      <c r="M232" s="273"/>
      <c r="N232" s="273"/>
      <c r="O232" s="273"/>
      <c r="P232" s="220"/>
      <c r="Q232" s="274"/>
      <c r="R232" s="217" t="str">
        <f ca="1">IF(ISERROR($V232),"",OFFSET('Smelter Look-up'!$C$4,$V232-4,0)&amp;"")</f>
        <v/>
      </c>
      <c r="S232" s="225" t="str">
        <f t="shared" ca="1" si="33"/>
        <v>ID</v>
      </c>
      <c r="T232" s="225" t="str">
        <f ca="1">IF(B232="","",IF(ISERROR(MATCH($J232,SorP!$B$1:$B$6230,0)),"",INDIRECT("'SorP'!$A$"&amp;MATCH($J232,SorP!$B$1:$B$6230,0))))</f>
        <v/>
      </c>
      <c r="U232" s="241"/>
      <c r="V232" s="275">
        <f>IF(C232="",NA(),MATCH($B232&amp;$C232,'Smelter Look-up'!$J:$J,0))</f>
        <v>484</v>
      </c>
      <c r="W232" s="276"/>
      <c r="X232" s="276">
        <f t="shared" si="34"/>
        <v>0</v>
      </c>
      <c r="Y232" s="276"/>
      <c r="Z232" s="276"/>
      <c r="AB232" s="278" t="str">
        <f t="shared" si="35"/>
        <v>TinSmelter not listed</v>
      </c>
    </row>
    <row r="233" spans="1:28" s="277" customFormat="1" ht="40.5">
      <c r="A233" s="216" t="s">
        <v>15800</v>
      </c>
      <c r="B233" s="217" t="s">
        <v>1154</v>
      </c>
      <c r="C233" s="221" t="s">
        <v>1898</v>
      </c>
      <c r="D233" s="283" t="s">
        <v>15799</v>
      </c>
      <c r="E233" s="217" t="s">
        <v>1128</v>
      </c>
      <c r="F233" s="217" t="s">
        <v>15800</v>
      </c>
      <c r="G233" s="217" t="s">
        <v>13577</v>
      </c>
      <c r="H233" s="218"/>
      <c r="I233" s="219"/>
      <c r="J233" s="219"/>
      <c r="K233" s="273"/>
      <c r="L233" s="273"/>
      <c r="M233" s="273"/>
      <c r="N233" s="273" t="s">
        <v>15517</v>
      </c>
      <c r="O233" s="273" t="s">
        <v>15586</v>
      </c>
      <c r="P233" s="220"/>
      <c r="Q233" s="274" t="s">
        <v>15587</v>
      </c>
      <c r="R233" s="217" t="str">
        <f ca="1">IF(ISERROR($V233),"",OFFSET('Smelter Look-up'!$C$4,$V233-4,0)&amp;"")</f>
        <v/>
      </c>
      <c r="S233" s="225" t="str">
        <f t="shared" ca="1" si="33"/>
        <v>ID</v>
      </c>
      <c r="T233" s="225" t="str">
        <f ca="1">IF(B233="","",IF(ISERROR(MATCH($J233,SorP!$B$1:$B$6230,0)),"",INDIRECT("'SorP'!$A$"&amp;MATCH($J233,SorP!$B$1:$B$6230,0))))</f>
        <v/>
      </c>
      <c r="U233" s="241"/>
      <c r="V233" s="275">
        <f>IF(C233="",NA(),MATCH($B233&amp;$C233,'Smelter Look-up'!$J:$J,0))</f>
        <v>484</v>
      </c>
      <c r="W233" s="276"/>
      <c r="X233" s="276">
        <f t="shared" si="34"/>
        <v>0</v>
      </c>
      <c r="Y233" s="276"/>
      <c r="Z233" s="276"/>
      <c r="AB233" s="278" t="str">
        <f t="shared" si="35"/>
        <v>TinSmelter not listed</v>
      </c>
    </row>
    <row r="234" spans="1:28" s="277" customFormat="1" ht="54">
      <c r="A234" s="216" t="s">
        <v>800</v>
      </c>
      <c r="B234" s="217" t="s">
        <v>1154</v>
      </c>
      <c r="C234" s="221" t="s">
        <v>643</v>
      </c>
      <c r="D234" s="283" t="s">
        <v>643</v>
      </c>
      <c r="E234" s="217" t="s">
        <v>1128</v>
      </c>
      <c r="F234" s="217" t="s">
        <v>800</v>
      </c>
      <c r="G234" s="217" t="s">
        <v>15520</v>
      </c>
      <c r="H234" s="218"/>
      <c r="I234" s="219"/>
      <c r="J234" s="219"/>
      <c r="K234" s="273"/>
      <c r="L234" s="273"/>
      <c r="M234" s="273" t="s">
        <v>15529</v>
      </c>
      <c r="N234" s="273" t="s">
        <v>15808</v>
      </c>
      <c r="O234" s="273" t="s">
        <v>15809</v>
      </c>
      <c r="P234" s="220" t="s">
        <v>499</v>
      </c>
      <c r="Q234" s="274"/>
      <c r="R234" s="217" t="str">
        <f ca="1">IF(ISERROR($V234),"",OFFSET('Smelter Look-up'!$C$4,$V234-4,0)&amp;"")</f>
        <v>PT Mitra Stania Prima</v>
      </c>
      <c r="S234" s="225" t="str">
        <f t="shared" ca="1" si="33"/>
        <v>ID</v>
      </c>
      <c r="T234" s="225" t="str">
        <f ca="1">IF(B234="","",IF(ISERROR(MATCH($J234,SorP!$B$1:$B$6230,0)),"",INDIRECT("'SorP'!$A$"&amp;MATCH($J234,SorP!$B$1:$B$6230,0))))</f>
        <v/>
      </c>
      <c r="U234" s="241"/>
      <c r="V234" s="275">
        <f>IF(C234="",NA(),MATCH($B234&amp;$C234,'Smelter Look-up'!$J:$J,0))</f>
        <v>441</v>
      </c>
      <c r="W234" s="276"/>
      <c r="X234" s="276">
        <f t="shared" si="34"/>
        <v>0</v>
      </c>
      <c r="Y234" s="276"/>
      <c r="Z234" s="276"/>
      <c r="AB234" s="278" t="str">
        <f t="shared" si="35"/>
        <v>TinPT Mitra Stania Prima</v>
      </c>
    </row>
    <row r="235" spans="1:28" s="277" customFormat="1" ht="40.5">
      <c r="A235" s="216" t="s">
        <v>15811</v>
      </c>
      <c r="B235" s="217" t="s">
        <v>1154</v>
      </c>
      <c r="C235" s="221" t="s">
        <v>1898</v>
      </c>
      <c r="D235" s="283" t="s">
        <v>15810</v>
      </c>
      <c r="E235" s="217" t="s">
        <v>1128</v>
      </c>
      <c r="F235" s="217" t="s">
        <v>15811</v>
      </c>
      <c r="G235" s="217" t="s">
        <v>13577</v>
      </c>
      <c r="H235" s="218"/>
      <c r="I235" s="219"/>
      <c r="J235" s="219"/>
      <c r="K235" s="273"/>
      <c r="L235" s="273"/>
      <c r="M235" s="273"/>
      <c r="N235" s="273" t="s">
        <v>15517</v>
      </c>
      <c r="O235" s="273" t="s">
        <v>15586</v>
      </c>
      <c r="P235" s="220"/>
      <c r="Q235" s="274" t="s">
        <v>15587</v>
      </c>
      <c r="R235" s="217" t="str">
        <f ca="1">IF(ISERROR($V235),"",OFFSET('Smelter Look-up'!$C$4,$V235-4,0)&amp;"")</f>
        <v/>
      </c>
      <c r="S235" s="225" t="str">
        <f t="shared" ca="1" si="33"/>
        <v>ID</v>
      </c>
      <c r="T235" s="225" t="str">
        <f ca="1">IF(B235="","",IF(ISERROR(MATCH($J235,SorP!$B$1:$B$6230,0)),"",INDIRECT("'SorP'!$A$"&amp;MATCH($J235,SorP!$B$1:$B$6230,0))))</f>
        <v/>
      </c>
      <c r="U235" s="241"/>
      <c r="V235" s="275">
        <f>IF(C235="",NA(),MATCH($B235&amp;$C235,'Smelter Look-up'!$J:$J,0))</f>
        <v>484</v>
      </c>
      <c r="W235" s="276"/>
      <c r="X235" s="276">
        <f t="shared" si="34"/>
        <v>0</v>
      </c>
      <c r="Y235" s="276"/>
      <c r="Z235" s="276"/>
      <c r="AB235" s="278" t="str">
        <f t="shared" si="35"/>
        <v>TinSmelter not listed</v>
      </c>
    </row>
    <row r="236" spans="1:28" s="277" customFormat="1" ht="40.5">
      <c r="A236" s="216" t="s">
        <v>15815</v>
      </c>
      <c r="B236" s="217" t="s">
        <v>1154</v>
      </c>
      <c r="C236" s="221" t="s">
        <v>1898</v>
      </c>
      <c r="D236" s="283" t="s">
        <v>15814</v>
      </c>
      <c r="E236" s="217" t="s">
        <v>1128</v>
      </c>
      <c r="F236" s="217" t="s">
        <v>15815</v>
      </c>
      <c r="G236" s="217" t="s">
        <v>15520</v>
      </c>
      <c r="H236" s="218"/>
      <c r="I236" s="219"/>
      <c r="J236" s="219"/>
      <c r="K236" s="273"/>
      <c r="L236" s="273"/>
      <c r="M236" s="273" t="s">
        <v>15816</v>
      </c>
      <c r="N236" s="273" t="s">
        <v>15517</v>
      </c>
      <c r="O236" s="273" t="s">
        <v>15636</v>
      </c>
      <c r="P236" s="220" t="s">
        <v>499</v>
      </c>
      <c r="Q236" s="274"/>
      <c r="R236" s="217" t="str">
        <f ca="1">IF(ISERROR($V236),"",OFFSET('Smelter Look-up'!$C$4,$V236-4,0)&amp;"")</f>
        <v/>
      </c>
      <c r="S236" s="225" t="str">
        <f t="shared" ca="1" si="33"/>
        <v>ID</v>
      </c>
      <c r="T236" s="225" t="str">
        <f ca="1">IF(B236="","",IF(ISERROR(MATCH($J236,SorP!$B$1:$B$6230,0)),"",INDIRECT("'SorP'!$A$"&amp;MATCH($J236,SorP!$B$1:$B$6230,0))))</f>
        <v/>
      </c>
      <c r="U236" s="241"/>
      <c r="V236" s="275">
        <f>IF(C236="",NA(),MATCH($B236&amp;$C236,'Smelter Look-up'!$J:$J,0))</f>
        <v>484</v>
      </c>
      <c r="W236" s="276"/>
      <c r="X236" s="276">
        <f t="shared" si="34"/>
        <v>0</v>
      </c>
      <c r="Y236" s="276"/>
      <c r="Z236" s="276"/>
      <c r="AB236" s="278" t="str">
        <f t="shared" si="35"/>
        <v>TinSmelter not listed</v>
      </c>
    </row>
    <row r="237" spans="1:28" s="277" customFormat="1" ht="40.5">
      <c r="A237" s="216" t="s">
        <v>15815</v>
      </c>
      <c r="B237" s="217" t="s">
        <v>1154</v>
      </c>
      <c r="C237" s="221" t="s">
        <v>1898</v>
      </c>
      <c r="D237" s="283" t="s">
        <v>15814</v>
      </c>
      <c r="E237" s="217" t="s">
        <v>1128</v>
      </c>
      <c r="F237" s="217" t="s">
        <v>15815</v>
      </c>
      <c r="G237" s="217" t="s">
        <v>15520</v>
      </c>
      <c r="H237" s="218"/>
      <c r="I237" s="219"/>
      <c r="J237" s="219"/>
      <c r="K237" s="273"/>
      <c r="L237" s="273"/>
      <c r="M237" s="273" t="s">
        <v>15525</v>
      </c>
      <c r="N237" s="273"/>
      <c r="O237" s="273" t="s">
        <v>500</v>
      </c>
      <c r="P237" s="220"/>
      <c r="Q237" s="274"/>
      <c r="R237" s="217" t="str">
        <f ca="1">IF(ISERROR($V237),"",OFFSET('Smelter Look-up'!$C$4,$V237-4,0)&amp;"")</f>
        <v/>
      </c>
      <c r="S237" s="225" t="str">
        <f t="shared" ca="1" si="33"/>
        <v>ID</v>
      </c>
      <c r="T237" s="225" t="str">
        <f ca="1">IF(B237="","",IF(ISERROR(MATCH($J237,SorP!$B$1:$B$6230,0)),"",INDIRECT("'SorP'!$A$"&amp;MATCH($J237,SorP!$B$1:$B$6230,0))))</f>
        <v/>
      </c>
      <c r="U237" s="241"/>
      <c r="V237" s="275">
        <f>IF(C237="",NA(),MATCH($B237&amp;$C237,'Smelter Look-up'!$J:$J,0))</f>
        <v>484</v>
      </c>
      <c r="W237" s="276"/>
      <c r="X237" s="276">
        <f t="shared" si="34"/>
        <v>0</v>
      </c>
      <c r="Y237" s="276"/>
      <c r="Z237" s="276"/>
      <c r="AB237" s="278" t="str">
        <f t="shared" si="35"/>
        <v>TinSmelter not listed</v>
      </c>
    </row>
    <row r="238" spans="1:28" s="277" customFormat="1" ht="54">
      <c r="A238" s="216" t="s">
        <v>801</v>
      </c>
      <c r="B238" s="217" t="s">
        <v>1154</v>
      </c>
      <c r="C238" s="221" t="s">
        <v>2262</v>
      </c>
      <c r="D238" s="283" t="s">
        <v>2262</v>
      </c>
      <c r="E238" s="217" t="s">
        <v>1128</v>
      </c>
      <c r="F238" s="217" t="s">
        <v>801</v>
      </c>
      <c r="G238" s="217" t="s">
        <v>15520</v>
      </c>
      <c r="H238" s="218"/>
      <c r="I238" s="219"/>
      <c r="J238" s="219"/>
      <c r="K238" s="273"/>
      <c r="L238" s="273"/>
      <c r="M238" s="273" t="s">
        <v>15821</v>
      </c>
      <c r="N238" s="273" t="s">
        <v>15786</v>
      </c>
      <c r="O238" s="273" t="s">
        <v>15822</v>
      </c>
      <c r="P238" s="220" t="s">
        <v>499</v>
      </c>
      <c r="Q238" s="274"/>
      <c r="R238" s="217" t="str">
        <f ca="1">IF(ISERROR($V238),"",OFFSET('Smelter Look-up'!$C$4,$V238-4,0)&amp;"")</f>
        <v>PT Refined Bangka Tin</v>
      </c>
      <c r="S238" s="225" t="str">
        <f t="shared" ca="1" si="33"/>
        <v>ID</v>
      </c>
      <c r="T238" s="225" t="str">
        <f ca="1">IF(B238="","",IF(ISERROR(MATCH($J238,SorP!$B$1:$B$6230,0)),"",INDIRECT("'SorP'!$A$"&amp;MATCH($J238,SorP!$B$1:$B$6230,0))))</f>
        <v/>
      </c>
      <c r="U238" s="241"/>
      <c r="V238" s="275">
        <f>IF(C238="",NA(),MATCH($B238&amp;$C238,'Smelter Look-up'!$J:$J,0))</f>
        <v>443</v>
      </c>
      <c r="W238" s="276"/>
      <c r="X238" s="276">
        <f t="shared" si="34"/>
        <v>0</v>
      </c>
      <c r="Y238" s="276"/>
      <c r="Z238" s="276"/>
      <c r="AB238" s="278" t="str">
        <f t="shared" si="35"/>
        <v>TinPT Refined Bangka Tin</v>
      </c>
    </row>
    <row r="239" spans="1:28" s="277" customFormat="1" ht="40.5">
      <c r="A239" s="216" t="s">
        <v>15824</v>
      </c>
      <c r="B239" s="217" t="s">
        <v>1154</v>
      </c>
      <c r="C239" s="221" t="s">
        <v>1898</v>
      </c>
      <c r="D239" s="283" t="s">
        <v>15823</v>
      </c>
      <c r="E239" s="217" t="s">
        <v>1128</v>
      </c>
      <c r="F239" s="217" t="s">
        <v>15824</v>
      </c>
      <c r="G239" s="217" t="s">
        <v>13577</v>
      </c>
      <c r="H239" s="218"/>
      <c r="I239" s="219"/>
      <c r="J239" s="219"/>
      <c r="K239" s="273"/>
      <c r="L239" s="273"/>
      <c r="M239" s="273"/>
      <c r="N239" s="273" t="s">
        <v>15517</v>
      </c>
      <c r="O239" s="273" t="s">
        <v>15586</v>
      </c>
      <c r="P239" s="220"/>
      <c r="Q239" s="274" t="s">
        <v>15587</v>
      </c>
      <c r="R239" s="217" t="str">
        <f ca="1">IF(ISERROR($V239),"",OFFSET('Smelter Look-up'!$C$4,$V239-4,0)&amp;"")</f>
        <v/>
      </c>
      <c r="S239" s="225" t="str">
        <f t="shared" ca="1" si="33"/>
        <v>ID</v>
      </c>
      <c r="T239" s="225" t="str">
        <f ca="1">IF(B239="","",IF(ISERROR(MATCH($J239,SorP!$B$1:$B$6230,0)),"",INDIRECT("'SorP'!$A$"&amp;MATCH($J239,SorP!$B$1:$B$6230,0))))</f>
        <v/>
      </c>
      <c r="U239" s="241"/>
      <c r="V239" s="275">
        <f>IF(C239="",NA(),MATCH($B239&amp;$C239,'Smelter Look-up'!$J:$J,0))</f>
        <v>484</v>
      </c>
      <c r="W239" s="276"/>
      <c r="X239" s="276">
        <f t="shared" si="34"/>
        <v>0</v>
      </c>
      <c r="Y239" s="276"/>
      <c r="Z239" s="276"/>
      <c r="AB239" s="278" t="str">
        <f t="shared" si="35"/>
        <v>TinSmelter not listed</v>
      </c>
    </row>
    <row r="240" spans="1:28" s="277" customFormat="1" ht="40.5">
      <c r="A240" s="216" t="s">
        <v>15826</v>
      </c>
      <c r="B240" s="217" t="s">
        <v>1154</v>
      </c>
      <c r="C240" s="221" t="s">
        <v>1898</v>
      </c>
      <c r="D240" s="283" t="s">
        <v>15825</v>
      </c>
      <c r="E240" s="217" t="s">
        <v>1128</v>
      </c>
      <c r="F240" s="217" t="s">
        <v>15826</v>
      </c>
      <c r="G240" s="217" t="s">
        <v>15520</v>
      </c>
      <c r="H240" s="218"/>
      <c r="I240" s="219"/>
      <c r="J240" s="219"/>
      <c r="K240" s="273"/>
      <c r="L240" s="273"/>
      <c r="M240" s="273"/>
      <c r="N240" s="273" t="s">
        <v>15827</v>
      </c>
      <c r="O240" s="273" t="s">
        <v>15788</v>
      </c>
      <c r="P240" s="220" t="s">
        <v>499</v>
      </c>
      <c r="Q240" s="274" t="s">
        <v>15587</v>
      </c>
      <c r="R240" s="217" t="str">
        <f ca="1">IF(ISERROR($V240),"",OFFSET('Smelter Look-up'!$C$4,$V240-4,0)&amp;"")</f>
        <v/>
      </c>
      <c r="S240" s="225" t="str">
        <f t="shared" ca="1" si="33"/>
        <v>ID</v>
      </c>
      <c r="T240" s="225" t="str">
        <f ca="1">IF(B240="","",IF(ISERROR(MATCH($J240,SorP!$B$1:$B$6230,0)),"",INDIRECT("'SorP'!$A$"&amp;MATCH($J240,SorP!$B$1:$B$6230,0))))</f>
        <v/>
      </c>
      <c r="U240" s="241"/>
      <c r="V240" s="275">
        <f>IF(C240="",NA(),MATCH($B240&amp;$C240,'Smelter Look-up'!$J:$J,0))</f>
        <v>484</v>
      </c>
      <c r="W240" s="276"/>
      <c r="X240" s="276">
        <f t="shared" si="34"/>
        <v>0</v>
      </c>
      <c r="Y240" s="276"/>
      <c r="Z240" s="276"/>
      <c r="AB240" s="278" t="str">
        <f t="shared" si="35"/>
        <v>TinSmelter not listed</v>
      </c>
    </row>
    <row r="241" spans="1:28" s="277" customFormat="1" ht="40.5">
      <c r="A241" s="216" t="s">
        <v>15831</v>
      </c>
      <c r="B241" s="217" t="s">
        <v>1154</v>
      </c>
      <c r="C241" s="221" t="s">
        <v>1898</v>
      </c>
      <c r="D241" s="283" t="s">
        <v>15830</v>
      </c>
      <c r="E241" s="217" t="s">
        <v>1128</v>
      </c>
      <c r="F241" s="217" t="s">
        <v>15831</v>
      </c>
      <c r="G241" s="217" t="s">
        <v>13577</v>
      </c>
      <c r="H241" s="218"/>
      <c r="I241" s="219"/>
      <c r="J241" s="219"/>
      <c r="K241" s="273"/>
      <c r="L241" s="273"/>
      <c r="M241" s="273"/>
      <c r="N241" s="273" t="s">
        <v>15517</v>
      </c>
      <c r="O241" s="273" t="s">
        <v>15586</v>
      </c>
      <c r="P241" s="220"/>
      <c r="Q241" s="274" t="s">
        <v>15587</v>
      </c>
      <c r="R241" s="217" t="str">
        <f ca="1">IF(ISERROR($V241),"",OFFSET('Smelter Look-up'!$C$4,$V241-4,0)&amp;"")</f>
        <v/>
      </c>
      <c r="S241" s="225" t="str">
        <f t="shared" ca="1" si="33"/>
        <v>ID</v>
      </c>
      <c r="T241" s="225" t="str">
        <f ca="1">IF(B241="","",IF(ISERROR(MATCH($J241,SorP!$B$1:$B$6230,0)),"",INDIRECT("'SorP'!$A$"&amp;MATCH($J241,SorP!$B$1:$B$6230,0))))</f>
        <v/>
      </c>
      <c r="U241" s="241"/>
      <c r="V241" s="275">
        <f>IF(C241="",NA(),MATCH($B241&amp;$C241,'Smelter Look-up'!$J:$J,0))</f>
        <v>484</v>
      </c>
      <c r="W241" s="276"/>
      <c r="X241" s="276">
        <f t="shared" si="34"/>
        <v>0</v>
      </c>
      <c r="Y241" s="276"/>
      <c r="Z241" s="276"/>
      <c r="AB241" s="278" t="str">
        <f t="shared" si="35"/>
        <v>TinSmelter not listed</v>
      </c>
    </row>
    <row r="242" spans="1:28" s="277" customFormat="1" ht="54">
      <c r="A242" s="216" t="s">
        <v>824</v>
      </c>
      <c r="B242" s="217" t="s">
        <v>1154</v>
      </c>
      <c r="C242" s="221" t="s">
        <v>14152</v>
      </c>
      <c r="D242" s="283" t="s">
        <v>14152</v>
      </c>
      <c r="E242" s="217" t="s">
        <v>1128</v>
      </c>
      <c r="F242" s="217" t="s">
        <v>824</v>
      </c>
      <c r="G242" s="217" t="s">
        <v>15520</v>
      </c>
      <c r="H242" s="218"/>
      <c r="I242" s="219"/>
      <c r="J242" s="219"/>
      <c r="K242" s="273"/>
      <c r="L242" s="273"/>
      <c r="M242" s="273" t="s">
        <v>15832</v>
      </c>
      <c r="N242" s="273" t="s">
        <v>15833</v>
      </c>
      <c r="O242" s="273" t="s">
        <v>15822</v>
      </c>
      <c r="P242" s="220" t="s">
        <v>499</v>
      </c>
      <c r="Q242" s="274"/>
      <c r="R242" s="217" t="str">
        <f ca="1">IF(ISERROR($V242),"",OFFSET('Smelter Look-up'!$C$4,$V242-4,0)&amp;"")</f>
        <v>PT Timah Tbk Kundur</v>
      </c>
      <c r="S242" s="225" t="str">
        <f t="shared" ca="1" si="33"/>
        <v>ID</v>
      </c>
      <c r="T242" s="225" t="str">
        <f ca="1">IF(B242="","",IF(ISERROR(MATCH($J242,SorP!$B$1:$B$6230,0)),"",INDIRECT("'SorP'!$A$"&amp;MATCH($J242,SorP!$B$1:$B$6230,0))))</f>
        <v/>
      </c>
      <c r="U242" s="241"/>
      <c r="V242" s="275">
        <f>IF(C242="",NA(),MATCH($B242&amp;$C242,'Smelter Look-up'!$J:$J,0))</f>
        <v>445</v>
      </c>
      <c r="W242" s="276"/>
      <c r="X242" s="276">
        <f t="shared" si="34"/>
        <v>0</v>
      </c>
      <c r="Y242" s="276"/>
      <c r="Z242" s="276"/>
      <c r="AB242" s="278" t="str">
        <f t="shared" si="35"/>
        <v>TinPT Timah Tbk Kundur</v>
      </c>
    </row>
    <row r="243" spans="1:28" s="277" customFormat="1" ht="54">
      <c r="A243" s="216" t="s">
        <v>802</v>
      </c>
      <c r="B243" s="217" t="s">
        <v>1154</v>
      </c>
      <c r="C243" s="221" t="s">
        <v>14151</v>
      </c>
      <c r="D243" s="283" t="s">
        <v>14151</v>
      </c>
      <c r="E243" s="217" t="s">
        <v>1128</v>
      </c>
      <c r="F243" s="217" t="s">
        <v>802</v>
      </c>
      <c r="G243" s="217" t="s">
        <v>15520</v>
      </c>
      <c r="H243" s="218"/>
      <c r="I243" s="219"/>
      <c r="J243" s="219"/>
      <c r="K243" s="273"/>
      <c r="L243" s="273"/>
      <c r="M243" s="273" t="s">
        <v>15580</v>
      </c>
      <c r="N243" s="273" t="s">
        <v>15729</v>
      </c>
      <c r="O243" s="273" t="s">
        <v>15729</v>
      </c>
      <c r="P243" s="220" t="s">
        <v>499</v>
      </c>
      <c r="Q243" s="274"/>
      <c r="R243" s="217" t="str">
        <f ca="1">IF(ISERROR($V243),"",OFFSET('Smelter Look-up'!$C$4,$V243-4,0)&amp;"")</f>
        <v>PT Timah Tbk Mentok</v>
      </c>
      <c r="S243" s="225" t="str">
        <f t="shared" ca="1" si="33"/>
        <v>ID</v>
      </c>
      <c r="T243" s="225" t="str">
        <f ca="1">IF(B243="","",IF(ISERROR(MATCH($J243,SorP!$B$1:$B$6230,0)),"",INDIRECT("'SorP'!$A$"&amp;MATCH($J243,SorP!$B$1:$B$6230,0))))</f>
        <v/>
      </c>
      <c r="U243" s="241"/>
      <c r="V243" s="275">
        <f>IF(C243="",NA(),MATCH($B243&amp;$C243,'Smelter Look-up'!$J:$J,0))</f>
        <v>446</v>
      </c>
      <c r="W243" s="276"/>
      <c r="X243" s="276">
        <f t="shared" si="34"/>
        <v>0</v>
      </c>
      <c r="Y243" s="276"/>
      <c r="Z243" s="276"/>
      <c r="AB243" s="278" t="str">
        <f t="shared" si="35"/>
        <v>TinPT Timah Tbk Mentok</v>
      </c>
    </row>
    <row r="244" spans="1:28" s="277" customFormat="1" ht="40.5">
      <c r="A244" s="216" t="s">
        <v>15835</v>
      </c>
      <c r="B244" s="217" t="s">
        <v>1154</v>
      </c>
      <c r="C244" s="221" t="s">
        <v>1898</v>
      </c>
      <c r="D244" s="283" t="s">
        <v>15834</v>
      </c>
      <c r="E244" s="217" t="s">
        <v>1128</v>
      </c>
      <c r="F244" s="217" t="s">
        <v>15835</v>
      </c>
      <c r="G244" s="217" t="s">
        <v>15520</v>
      </c>
      <c r="H244" s="218"/>
      <c r="I244" s="219"/>
      <c r="J244" s="219"/>
      <c r="K244" s="273"/>
      <c r="L244" s="273"/>
      <c r="M244" s="273"/>
      <c r="N244" s="273" t="s">
        <v>15836</v>
      </c>
      <c r="O244" s="273" t="s">
        <v>15595</v>
      </c>
      <c r="P244" s="220" t="s">
        <v>499</v>
      </c>
      <c r="Q244" s="274" t="s">
        <v>15587</v>
      </c>
      <c r="R244" s="217" t="str">
        <f ca="1">IF(ISERROR($V244),"",OFFSET('Smelter Look-up'!$C$4,$V244-4,0)&amp;"")</f>
        <v/>
      </c>
      <c r="S244" s="225" t="str">
        <f t="shared" ca="1" si="33"/>
        <v>ID</v>
      </c>
      <c r="T244" s="225" t="str">
        <f ca="1">IF(B244="","",IF(ISERROR(MATCH($J244,SorP!$B$1:$B$6230,0)),"",INDIRECT("'SorP'!$A$"&amp;MATCH($J244,SorP!$B$1:$B$6230,0))))</f>
        <v/>
      </c>
      <c r="U244" s="241"/>
      <c r="V244" s="275">
        <f>IF(C244="",NA(),MATCH($B244&amp;$C244,'Smelter Look-up'!$J:$J,0))</f>
        <v>484</v>
      </c>
      <c r="W244" s="276"/>
      <c r="X244" s="276">
        <f t="shared" si="34"/>
        <v>0</v>
      </c>
      <c r="Y244" s="276"/>
      <c r="Z244" s="276"/>
      <c r="AB244" s="278" t="str">
        <f t="shared" si="35"/>
        <v>TinSmelter not listed</v>
      </c>
    </row>
    <row r="245" spans="1:28" s="277" customFormat="1" ht="40.5">
      <c r="A245" s="216" t="s">
        <v>15841</v>
      </c>
      <c r="B245" s="217" t="s">
        <v>1154</v>
      </c>
      <c r="C245" s="221" t="s">
        <v>1898</v>
      </c>
      <c r="D245" s="283" t="s">
        <v>15840</v>
      </c>
      <c r="E245" s="217" t="s">
        <v>1128</v>
      </c>
      <c r="F245" s="217" t="s">
        <v>15841</v>
      </c>
      <c r="G245" s="217" t="s">
        <v>13577</v>
      </c>
      <c r="H245" s="218"/>
      <c r="I245" s="219"/>
      <c r="J245" s="219"/>
      <c r="K245" s="273"/>
      <c r="L245" s="273"/>
      <c r="M245" s="273"/>
      <c r="N245" s="273" t="s">
        <v>15517</v>
      </c>
      <c r="O245" s="273" t="s">
        <v>15586</v>
      </c>
      <c r="P245" s="220"/>
      <c r="Q245" s="274" t="s">
        <v>15587</v>
      </c>
      <c r="R245" s="217" t="str">
        <f ca="1">IF(ISERROR($V245),"",OFFSET('Smelter Look-up'!$C$4,$V245-4,0)&amp;"")</f>
        <v/>
      </c>
      <c r="S245" s="225" t="str">
        <f t="shared" ca="1" si="33"/>
        <v>ID</v>
      </c>
      <c r="T245" s="225" t="str">
        <f ca="1">IF(B245="","",IF(ISERROR(MATCH($J245,SorP!$B$1:$B$6230,0)),"",INDIRECT("'SorP'!$A$"&amp;MATCH($J245,SorP!$B$1:$B$6230,0))))</f>
        <v/>
      </c>
      <c r="U245" s="241"/>
      <c r="V245" s="275">
        <f>IF(C245="",NA(),MATCH($B245&amp;$C245,'Smelter Look-up'!$J:$J,0))</f>
        <v>484</v>
      </c>
      <c r="W245" s="276"/>
      <c r="X245" s="276">
        <f t="shared" si="34"/>
        <v>0</v>
      </c>
      <c r="Y245" s="276"/>
      <c r="Z245" s="276"/>
      <c r="AB245" s="278" t="str">
        <f t="shared" si="35"/>
        <v>TinSmelter not listed</v>
      </c>
    </row>
    <row r="246" spans="1:28" s="277" customFormat="1" ht="27">
      <c r="A246" s="216" t="s">
        <v>804</v>
      </c>
      <c r="B246" s="217" t="s">
        <v>1154</v>
      </c>
      <c r="C246" s="221" t="s">
        <v>803</v>
      </c>
      <c r="D246" s="283" t="s">
        <v>803</v>
      </c>
      <c r="E246" s="217" t="s">
        <v>2575</v>
      </c>
      <c r="F246" s="217" t="s">
        <v>804</v>
      </c>
      <c r="G246" s="217" t="s">
        <v>15520</v>
      </c>
      <c r="H246" s="218"/>
      <c r="I246" s="219"/>
      <c r="J246" s="219"/>
      <c r="K246" s="273"/>
      <c r="L246" s="273"/>
      <c r="M246" s="273" t="s">
        <v>15529</v>
      </c>
      <c r="N246" s="273" t="s">
        <v>15530</v>
      </c>
      <c r="O246" s="273" t="s">
        <v>15574</v>
      </c>
      <c r="P246" s="220" t="s">
        <v>499</v>
      </c>
      <c r="Q246" s="274"/>
      <c r="R246" s="217" t="str">
        <f ca="1">IF(ISERROR($V246),"",OFFSET('Smelter Look-up'!$C$4,$V246-4,0)&amp;"")</f>
        <v>Rui Da Hung</v>
      </c>
      <c r="S246" s="225" t="str">
        <f t="shared" ca="1" si="33"/>
        <v>TW</v>
      </c>
      <c r="T246" s="225" t="str">
        <f ca="1">IF(B246="","",IF(ISERROR(MATCH($J246,SorP!$B$1:$B$6230,0)),"",INDIRECT("'SorP'!$A$"&amp;MATCH($J246,SorP!$B$1:$B$6230,0))))</f>
        <v/>
      </c>
      <c r="U246" s="241"/>
      <c r="V246" s="275">
        <f>IF(C246="",NA(),MATCH($B246&amp;$C246,'Smelter Look-up'!$J:$J,0))</f>
        <v>450</v>
      </c>
      <c r="W246" s="276"/>
      <c r="X246" s="276">
        <f t="shared" si="34"/>
        <v>0</v>
      </c>
      <c r="Y246" s="276"/>
      <c r="Z246" s="276"/>
      <c r="AB246" s="278" t="str">
        <f t="shared" si="35"/>
        <v>TinRui Da Hung</v>
      </c>
    </row>
    <row r="247" spans="1:28" s="277" customFormat="1" ht="40.5">
      <c r="A247" s="216" t="s">
        <v>805</v>
      </c>
      <c r="B247" s="217" t="s">
        <v>1154</v>
      </c>
      <c r="C247" s="221" t="s">
        <v>2267</v>
      </c>
      <c r="D247" s="283" t="s">
        <v>2267</v>
      </c>
      <c r="E247" s="217" t="s">
        <v>1119</v>
      </c>
      <c r="F247" s="217" t="s">
        <v>805</v>
      </c>
      <c r="G247" s="217" t="s">
        <v>15520</v>
      </c>
      <c r="H247" s="218"/>
      <c r="I247" s="219"/>
      <c r="J247" s="219"/>
      <c r="K247" s="273"/>
      <c r="L247" s="273"/>
      <c r="M247" s="273" t="s">
        <v>15858</v>
      </c>
      <c r="N247" s="273" t="s">
        <v>15517</v>
      </c>
      <c r="O247" s="273" t="s">
        <v>15859</v>
      </c>
      <c r="P247" s="220" t="s">
        <v>499</v>
      </c>
      <c r="Q247" s="274" t="s">
        <v>15742</v>
      </c>
      <c r="R247" s="217" t="str">
        <f ca="1">IF(ISERROR($V247),"",OFFSET('Smelter Look-up'!$C$4,$V247-4,0)&amp;"")</f>
        <v>Soft Metais Ltda.</v>
      </c>
      <c r="S247" s="225" t="str">
        <f t="shared" ca="1" si="33"/>
        <v>BR</v>
      </c>
      <c r="T247" s="225" t="str">
        <f ca="1">IF(B247="","",IF(ISERROR(MATCH($J247,SorP!$B$1:$B$6230,0)),"",INDIRECT("'SorP'!$A$"&amp;MATCH($J247,SorP!$B$1:$B$6230,0))))</f>
        <v/>
      </c>
      <c r="U247" s="241"/>
      <c r="V247" s="275">
        <f>IF(C247="",NA(),MATCH($B247&amp;$C247,'Smelter Look-up'!$J:$J,0))</f>
        <v>453</v>
      </c>
      <c r="W247" s="276"/>
      <c r="X247" s="276">
        <f t="shared" si="34"/>
        <v>0</v>
      </c>
      <c r="Y247" s="276"/>
      <c r="Z247" s="276"/>
      <c r="AB247" s="278" t="str">
        <f t="shared" si="35"/>
        <v>TinSoft Metais Ltda.</v>
      </c>
    </row>
    <row r="248" spans="1:28" s="277" customFormat="1" ht="54">
      <c r="A248" s="216" t="s">
        <v>806</v>
      </c>
      <c r="B248" s="217" t="s">
        <v>1154</v>
      </c>
      <c r="C248" s="221" t="s">
        <v>1054</v>
      </c>
      <c r="D248" s="283" t="s">
        <v>1054</v>
      </c>
      <c r="E248" s="217" t="s">
        <v>911</v>
      </c>
      <c r="F248" s="217" t="s">
        <v>806</v>
      </c>
      <c r="G248" s="217" t="s">
        <v>15520</v>
      </c>
      <c r="H248" s="218"/>
      <c r="I248" s="219"/>
      <c r="J248" s="219"/>
      <c r="K248" s="273"/>
      <c r="L248" s="273"/>
      <c r="M248" s="273" t="s">
        <v>15529</v>
      </c>
      <c r="N248" s="273" t="s">
        <v>15869</v>
      </c>
      <c r="O248" s="273" t="s">
        <v>15870</v>
      </c>
      <c r="P248" s="220" t="s">
        <v>499</v>
      </c>
      <c r="Q248" s="274"/>
      <c r="R248" s="217" t="str">
        <f ca="1">IF(ISERROR($V248),"",OFFSET('Smelter Look-up'!$C$4,$V248-4,0)&amp;"")</f>
        <v>Thaisarco</v>
      </c>
      <c r="S248" s="225" t="str">
        <f t="shared" ca="1" si="33"/>
        <v>TH</v>
      </c>
      <c r="T248" s="225" t="str">
        <f ca="1">IF(B248="","",IF(ISERROR(MATCH($J248,SorP!$B$1:$B$6230,0)),"",INDIRECT("'SorP'!$A$"&amp;MATCH($J248,SorP!$B$1:$B$6230,0))))</f>
        <v/>
      </c>
      <c r="U248" s="241"/>
      <c r="V248" s="275">
        <f>IF(C248="",NA(),MATCH($B248&amp;$C248,'Smelter Look-up'!$J:$J,0))</f>
        <v>458</v>
      </c>
      <c r="W248" s="276"/>
      <c r="X248" s="276">
        <f t="shared" si="34"/>
        <v>0</v>
      </c>
      <c r="Y248" s="276"/>
      <c r="Z248" s="276"/>
      <c r="AB248" s="278" t="str">
        <f t="shared" si="35"/>
        <v>TinThaisarco</v>
      </c>
    </row>
    <row r="249" spans="1:28" s="277" customFormat="1" ht="94.5">
      <c r="A249" s="216" t="s">
        <v>1840</v>
      </c>
      <c r="B249" s="217" t="s">
        <v>1154</v>
      </c>
      <c r="C249" s="221" t="s">
        <v>1839</v>
      </c>
      <c r="D249" s="283" t="s">
        <v>1839</v>
      </c>
      <c r="E249" s="217" t="s">
        <v>1123</v>
      </c>
      <c r="F249" s="217" t="s">
        <v>1840</v>
      </c>
      <c r="G249" s="217" t="s">
        <v>15520</v>
      </c>
      <c r="H249" s="218"/>
      <c r="I249" s="219"/>
      <c r="J249" s="219"/>
      <c r="K249" s="273"/>
      <c r="L249" s="273"/>
      <c r="M249" s="273" t="s">
        <v>15529</v>
      </c>
      <c r="N249" s="273" t="s">
        <v>15530</v>
      </c>
      <c r="O249" s="273" t="s">
        <v>15574</v>
      </c>
      <c r="P249" s="220" t="s">
        <v>499</v>
      </c>
      <c r="Q249" s="274"/>
      <c r="R249" s="217" t="str">
        <f ca="1">IF(ISERROR($V249),"",OFFSET('Smelter Look-up'!$C$4,$V249-4,0)&amp;"")</f>
        <v>Gejiu Yunxin Nonferrous Electrolysis Co., Ltd.</v>
      </c>
      <c r="S249" s="225" t="str">
        <f t="shared" ca="1" si="33"/>
        <v>CN</v>
      </c>
      <c r="T249" s="225" t="str">
        <f ca="1">IF(B249="","",IF(ISERROR(MATCH($J249,SorP!$B$1:$B$6230,0)),"",INDIRECT("'SorP'!$A$"&amp;MATCH($J249,SorP!$B$1:$B$6230,0))))</f>
        <v/>
      </c>
      <c r="U249" s="241"/>
      <c r="V249" s="275">
        <f>IF(C249="",NA(),MATCH($B249&amp;$C249,'Smelter Look-up'!$J:$J,0))</f>
        <v>390</v>
      </c>
      <c r="W249" s="276"/>
      <c r="X249" s="276">
        <f t="shared" si="34"/>
        <v>0</v>
      </c>
      <c r="Y249" s="276"/>
      <c r="Z249" s="276"/>
      <c r="AB249" s="278" t="str">
        <f t="shared" si="35"/>
        <v>TinGejiu Yunxin Nonferrous Electrolysis Co., Ltd.</v>
      </c>
    </row>
    <row r="250" spans="1:28" s="277" customFormat="1" ht="81">
      <c r="A250" s="216" t="s">
        <v>807</v>
      </c>
      <c r="B250" s="217" t="s">
        <v>1154</v>
      </c>
      <c r="C250" s="221" t="s">
        <v>2681</v>
      </c>
      <c r="D250" s="283" t="s">
        <v>2681</v>
      </c>
      <c r="E250" s="217" t="s">
        <v>1119</v>
      </c>
      <c r="F250" s="217" t="s">
        <v>807</v>
      </c>
      <c r="G250" s="217" t="s">
        <v>15520</v>
      </c>
      <c r="H250" s="218"/>
      <c r="I250" s="219"/>
      <c r="J250" s="219"/>
      <c r="K250" s="273"/>
      <c r="L250" s="273"/>
      <c r="M250" s="273" t="s">
        <v>15885</v>
      </c>
      <c r="N250" s="273" t="s">
        <v>15886</v>
      </c>
      <c r="O250" s="273" t="s">
        <v>15887</v>
      </c>
      <c r="P250" s="220" t="s">
        <v>499</v>
      </c>
      <c r="Q250" s="274"/>
      <c r="R250" s="217" t="str">
        <f ca="1">IF(ISERROR($V250),"",OFFSET('Smelter Look-up'!$C$4,$V250-4,0)&amp;"")</f>
        <v>White Solder Metalurgia e Mineracao Ltda.</v>
      </c>
      <c r="S250" s="225" t="str">
        <f t="shared" ca="1" si="33"/>
        <v>BR</v>
      </c>
      <c r="T250" s="225" t="str">
        <f ca="1">IF(B250="","",IF(ISERROR(MATCH($J250,SorP!$B$1:$B$6230,0)),"",INDIRECT("'SorP'!$A$"&amp;MATCH($J250,SorP!$B$1:$B$6230,0))))</f>
        <v/>
      </c>
      <c r="U250" s="241"/>
      <c r="V250" s="275">
        <f>IF(C250="",NA(),MATCH($B250&amp;$C250,'Smelter Look-up'!$J:$J,0))</f>
        <v>465</v>
      </c>
      <c r="W250" s="276"/>
      <c r="X250" s="276">
        <f t="shared" si="34"/>
        <v>0</v>
      </c>
      <c r="Y250" s="276"/>
      <c r="Z250" s="276"/>
      <c r="AB250" s="278" t="str">
        <f t="shared" si="35"/>
        <v>TinWhite Solder Metalurgia e Mineracao Ltda.</v>
      </c>
    </row>
    <row r="251" spans="1:28" s="277" customFormat="1" ht="94.5">
      <c r="A251" s="216" t="s">
        <v>808</v>
      </c>
      <c r="B251" s="217" t="s">
        <v>1154</v>
      </c>
      <c r="C251" s="221" t="s">
        <v>2273</v>
      </c>
      <c r="D251" s="283" t="s">
        <v>2273</v>
      </c>
      <c r="E251" s="217" t="s">
        <v>1123</v>
      </c>
      <c r="F251" s="217" t="s">
        <v>808</v>
      </c>
      <c r="G251" s="217" t="s">
        <v>15520</v>
      </c>
      <c r="H251" s="218"/>
      <c r="I251" s="219"/>
      <c r="J251" s="219"/>
      <c r="K251" s="273"/>
      <c r="L251" s="273"/>
      <c r="M251" s="273" t="s">
        <v>15529</v>
      </c>
      <c r="N251" s="273" t="s">
        <v>15898</v>
      </c>
      <c r="O251" s="273" t="s">
        <v>15579</v>
      </c>
      <c r="P251" s="220" t="s">
        <v>499</v>
      </c>
      <c r="Q251" s="274"/>
      <c r="R251" s="217" t="str">
        <f ca="1">IF(ISERROR($V251),"",OFFSET('Smelter Look-up'!$C$4,$V251-4,0)&amp;"")</f>
        <v>Yunnan Chengfeng Non-ferrous Metals Co., Ltd.</v>
      </c>
      <c r="S251" s="225" t="str">
        <f t="shared" ca="1" si="33"/>
        <v>CN</v>
      </c>
      <c r="T251" s="225" t="str">
        <f ca="1">IF(B251="","",IF(ISERROR(MATCH($J251,SorP!$B$1:$B$6230,0)),"",INDIRECT("'SorP'!$A$"&amp;MATCH($J251,SorP!$B$1:$B$6230,0))))</f>
        <v/>
      </c>
      <c r="U251" s="241"/>
      <c r="V251" s="275">
        <f>IF(C251="",NA(),MATCH($B251&amp;$C251,'Smelter Look-up'!$J:$J,0))</f>
        <v>473</v>
      </c>
      <c r="W251" s="276"/>
      <c r="X251" s="276">
        <f t="shared" si="34"/>
        <v>0</v>
      </c>
      <c r="Y251" s="276"/>
      <c r="Z251" s="276"/>
      <c r="AB251" s="278" t="str">
        <f t="shared" si="35"/>
        <v>TinYunnan Chengfeng Non-ferrous Metals Co., Ltd.</v>
      </c>
    </row>
    <row r="252" spans="1:28" s="277" customFormat="1" ht="67.5">
      <c r="A252" s="216" t="s">
        <v>809</v>
      </c>
      <c r="B252" s="217" t="s">
        <v>1154</v>
      </c>
      <c r="C252" s="221" t="s">
        <v>2471</v>
      </c>
      <c r="D252" s="283" t="s">
        <v>2471</v>
      </c>
      <c r="E252" s="217" t="s">
        <v>1123</v>
      </c>
      <c r="F252" s="217" t="s">
        <v>809</v>
      </c>
      <c r="G252" s="217" t="s">
        <v>15520</v>
      </c>
      <c r="H252" s="218"/>
      <c r="I252" s="219"/>
      <c r="J252" s="219"/>
      <c r="K252" s="273"/>
      <c r="L252" s="273"/>
      <c r="M252" s="273" t="s">
        <v>15529</v>
      </c>
      <c r="N252" s="273" t="s">
        <v>15899</v>
      </c>
      <c r="O252" s="273" t="s">
        <v>15900</v>
      </c>
      <c r="P252" s="220" t="s">
        <v>499</v>
      </c>
      <c r="Q252" s="274"/>
      <c r="R252" s="217" t="str">
        <f ca="1">IF(ISERROR($V252),"",OFFSET('Smelter Look-up'!$C$4,$V252-4,0)&amp;"")</f>
        <v>Yunnan Tin Company Limited</v>
      </c>
      <c r="S252" s="225" t="str">
        <f t="shared" ca="1" si="33"/>
        <v>CN</v>
      </c>
      <c r="T252" s="225" t="str">
        <f ca="1">IF(B252="","",IF(ISERROR(MATCH($J252,SorP!$B$1:$B$6230,0)),"",INDIRECT("'SorP'!$A$"&amp;MATCH($J252,SorP!$B$1:$B$6230,0))))</f>
        <v/>
      </c>
      <c r="U252" s="241"/>
      <c r="V252" s="275">
        <f>IF(C252="",NA(),MATCH($B252&amp;$C252,'Smelter Look-up'!$J:$J,0))</f>
        <v>477</v>
      </c>
      <c r="W252" s="276"/>
      <c r="X252" s="276">
        <f t="shared" si="34"/>
        <v>0</v>
      </c>
      <c r="Y252" s="276"/>
      <c r="Z252" s="276"/>
      <c r="AB252" s="278" t="str">
        <f t="shared" si="35"/>
        <v>TinYunnan Tin Company Limited</v>
      </c>
    </row>
    <row r="253" spans="1:28" s="277" customFormat="1" ht="40.5">
      <c r="A253" s="216" t="s">
        <v>15597</v>
      </c>
      <c r="B253" s="217" t="s">
        <v>1154</v>
      </c>
      <c r="C253" s="221" t="s">
        <v>1898</v>
      </c>
      <c r="D253" s="283" t="s">
        <v>15596</v>
      </c>
      <c r="E253" s="217" t="s">
        <v>1128</v>
      </c>
      <c r="F253" s="217" t="s">
        <v>15597</v>
      </c>
      <c r="G253" s="217" t="s">
        <v>15520</v>
      </c>
      <c r="H253" s="218"/>
      <c r="I253" s="219"/>
      <c r="J253" s="219"/>
      <c r="K253" s="273"/>
      <c r="L253" s="273"/>
      <c r="M253" s="273"/>
      <c r="N253" s="273" t="s">
        <v>15517</v>
      </c>
      <c r="O253" s="273" t="s">
        <v>15586</v>
      </c>
      <c r="P253" s="220"/>
      <c r="Q253" s="274" t="s">
        <v>15587</v>
      </c>
      <c r="R253" s="217" t="str">
        <f ca="1">IF(ISERROR($V253),"",OFFSET('Smelter Look-up'!$C$4,$V253-4,0)&amp;"")</f>
        <v/>
      </c>
      <c r="S253" s="225" t="str">
        <f t="shared" ca="1" si="33"/>
        <v>ID</v>
      </c>
      <c r="T253" s="225" t="str">
        <f ca="1">IF(B253="","",IF(ISERROR(MATCH($J253,SorP!$B$1:$B$6230,0)),"",INDIRECT("'SorP'!$A$"&amp;MATCH($J253,SorP!$B$1:$B$6230,0))))</f>
        <v/>
      </c>
      <c r="U253" s="241"/>
      <c r="V253" s="275">
        <f>IF(C253="",NA(),MATCH($B253&amp;$C253,'Smelter Look-up'!$J:$J,0))</f>
        <v>484</v>
      </c>
      <c r="W253" s="276"/>
      <c r="X253" s="276">
        <f t="shared" si="34"/>
        <v>0</v>
      </c>
      <c r="Y253" s="276"/>
      <c r="Z253" s="276"/>
      <c r="AB253" s="278" t="str">
        <f t="shared" si="35"/>
        <v>TinSmelter not listed</v>
      </c>
    </row>
    <row r="254" spans="1:28" s="277" customFormat="1" ht="81">
      <c r="A254" s="216" t="s">
        <v>142</v>
      </c>
      <c r="B254" s="217" t="s">
        <v>1154</v>
      </c>
      <c r="C254" s="221" t="s">
        <v>2274</v>
      </c>
      <c r="D254" s="283" t="s">
        <v>2274</v>
      </c>
      <c r="E254" s="217" t="s">
        <v>1119</v>
      </c>
      <c r="F254" s="217" t="s">
        <v>142</v>
      </c>
      <c r="G254" s="217" t="s">
        <v>15520</v>
      </c>
      <c r="H254" s="218"/>
      <c r="I254" s="219"/>
      <c r="J254" s="219"/>
      <c r="K254" s="273"/>
      <c r="L254" s="273"/>
      <c r="M254" s="273" t="s">
        <v>15716</v>
      </c>
      <c r="N254" s="273" t="s">
        <v>15530</v>
      </c>
      <c r="O254" s="273" t="s">
        <v>15574</v>
      </c>
      <c r="P254" s="220" t="s">
        <v>499</v>
      </c>
      <c r="Q254" s="274"/>
      <c r="R254" s="217" t="str">
        <f ca="1">IF(ISERROR($V254),"",OFFSET('Smelter Look-up'!$C$4,$V254-4,0)&amp;"")</f>
        <v>Magnu's Minerais Metais e Ligas Ltda.</v>
      </c>
      <c r="S254" s="225" t="str">
        <f t="shared" ca="1" si="33"/>
        <v>BR</v>
      </c>
      <c r="T254" s="225" t="str">
        <f ca="1">IF(B254="","",IF(ISERROR(MATCH($J254,SorP!$B$1:$B$6230,0)),"",INDIRECT("'SorP'!$A$"&amp;MATCH($J254,SorP!$B$1:$B$6230,0))))</f>
        <v/>
      </c>
      <c r="U254" s="241"/>
      <c r="V254" s="275">
        <f>IF(C254="",NA(),MATCH($B254&amp;$C254,'Smelter Look-up'!$J:$J,0))</f>
        <v>413</v>
      </c>
      <c r="W254" s="276"/>
      <c r="X254" s="276">
        <f t="shared" si="34"/>
        <v>0</v>
      </c>
      <c r="Y254" s="276"/>
      <c r="Z254" s="276"/>
      <c r="AB254" s="278" t="str">
        <f t="shared" si="35"/>
        <v>TinMagnu's Minerais Metais e Ligas Ltda.</v>
      </c>
    </row>
    <row r="255" spans="1:28" s="277" customFormat="1" ht="40.5">
      <c r="A255" s="216" t="s">
        <v>15838</v>
      </c>
      <c r="B255" s="217" t="s">
        <v>1154</v>
      </c>
      <c r="C255" s="221" t="s">
        <v>1898</v>
      </c>
      <c r="D255" s="283" t="s">
        <v>15837</v>
      </c>
      <c r="E255" s="217" t="s">
        <v>1128</v>
      </c>
      <c r="F255" s="217" t="s">
        <v>15838</v>
      </c>
      <c r="G255" s="217" t="s">
        <v>13577</v>
      </c>
      <c r="H255" s="218"/>
      <c r="I255" s="219"/>
      <c r="J255" s="219"/>
      <c r="K255" s="273"/>
      <c r="L255" s="273"/>
      <c r="M255" s="273"/>
      <c r="N255" s="273"/>
      <c r="O255" s="273"/>
      <c r="P255" s="220"/>
      <c r="Q255" s="274" t="s">
        <v>15839</v>
      </c>
      <c r="R255" s="217" t="str">
        <f ca="1">IF(ISERROR($V255),"",OFFSET('Smelter Look-up'!$C$4,$V255-4,0)&amp;"")</f>
        <v/>
      </c>
      <c r="S255" s="225" t="str">
        <f t="shared" ca="1" si="33"/>
        <v>ID</v>
      </c>
      <c r="T255" s="225" t="str">
        <f ca="1">IF(B255="","",IF(ISERROR(MATCH($J255,SorP!$B$1:$B$6230,0)),"",INDIRECT("'SorP'!$A$"&amp;MATCH($J255,SorP!$B$1:$B$6230,0))))</f>
        <v/>
      </c>
      <c r="U255" s="241"/>
      <c r="V255" s="275">
        <f>IF(C255="",NA(),MATCH($B255&amp;$C255,'Smelter Look-up'!$J:$J,0))</f>
        <v>484</v>
      </c>
      <c r="W255" s="276"/>
      <c r="X255" s="276">
        <f t="shared" si="34"/>
        <v>0</v>
      </c>
      <c r="Y255" s="276"/>
      <c r="Z255" s="276"/>
      <c r="AB255" s="278" t="str">
        <f t="shared" si="35"/>
        <v>TinSmelter not listed</v>
      </c>
    </row>
    <row r="256" spans="1:28" s="277" customFormat="1" ht="54">
      <c r="A256" s="216" t="s">
        <v>1349</v>
      </c>
      <c r="B256" s="217" t="s">
        <v>1154</v>
      </c>
      <c r="C256" s="221" t="s">
        <v>2468</v>
      </c>
      <c r="D256" s="283" t="s">
        <v>2468</v>
      </c>
      <c r="E256" s="217" t="s">
        <v>1119</v>
      </c>
      <c r="F256" s="217" t="s">
        <v>1349</v>
      </c>
      <c r="G256" s="217" t="s">
        <v>15520</v>
      </c>
      <c r="H256" s="218"/>
      <c r="I256" s="219"/>
      <c r="J256" s="219"/>
      <c r="K256" s="273"/>
      <c r="L256" s="273"/>
      <c r="M256" s="273" t="s">
        <v>15727</v>
      </c>
      <c r="N256" s="273" t="s">
        <v>15517</v>
      </c>
      <c r="O256" s="273" t="s">
        <v>15527</v>
      </c>
      <c r="P256" s="220" t="s">
        <v>499</v>
      </c>
      <c r="Q256" s="274"/>
      <c r="R256" s="217" t="str">
        <f ca="1">IF(ISERROR($V256),"",OFFSET('Smelter Look-up'!$C$4,$V256-4,0)&amp;"")</f>
        <v>Melt Metais e Ligas S.A.</v>
      </c>
      <c r="S256" s="225" t="str">
        <f t="shared" ca="1" si="33"/>
        <v>BR</v>
      </c>
      <c r="T256" s="225" t="str">
        <f ca="1">IF(B256="","",IF(ISERROR(MATCH($J256,SorP!$B$1:$B$6230,0)),"",INDIRECT("'SorP'!$A$"&amp;MATCH($J256,SorP!$B$1:$B$6230,0))))</f>
        <v/>
      </c>
      <c r="U256" s="241"/>
      <c r="V256" s="275">
        <f>IF(C256="",NA(),MATCH($B256&amp;$C256,'Smelter Look-up'!$J:$J,0))</f>
        <v>415</v>
      </c>
      <c r="W256" s="276"/>
      <c r="X256" s="276">
        <f t="shared" si="34"/>
        <v>0</v>
      </c>
      <c r="Y256" s="276"/>
      <c r="Z256" s="276"/>
      <c r="AB256" s="278" t="str">
        <f t="shared" si="35"/>
        <v>TinMelt Metais e Ligas S.A.</v>
      </c>
    </row>
    <row r="257" spans="1:28" s="277" customFormat="1" ht="67.5">
      <c r="A257" s="216" t="s">
        <v>1427</v>
      </c>
      <c r="B257" s="217" t="s">
        <v>1154</v>
      </c>
      <c r="C257" s="221" t="s">
        <v>1426</v>
      </c>
      <c r="D257" s="283" t="s">
        <v>1426</v>
      </c>
      <c r="E257" s="217" t="s">
        <v>1128</v>
      </c>
      <c r="F257" s="217" t="s">
        <v>1427</v>
      </c>
      <c r="G257" s="217" t="s">
        <v>15520</v>
      </c>
      <c r="H257" s="218"/>
      <c r="I257" s="219"/>
      <c r="J257" s="219"/>
      <c r="K257" s="273"/>
      <c r="L257" s="273"/>
      <c r="M257" s="273" t="s">
        <v>15777</v>
      </c>
      <c r="N257" s="273" t="s">
        <v>15517</v>
      </c>
      <c r="O257" s="273" t="s">
        <v>15636</v>
      </c>
      <c r="P257" s="220"/>
      <c r="Q257" s="274"/>
      <c r="R257" s="217" t="str">
        <f ca="1">IF(ISERROR($V257),"",OFFSET('Smelter Look-up'!$C$4,$V257-4,0)&amp;"")</f>
        <v>PT ATD Makmur Mandiri Jaya</v>
      </c>
      <c r="S257" s="225" t="str">
        <f t="shared" ca="1" si="33"/>
        <v>ID</v>
      </c>
      <c r="T257" s="225" t="str">
        <f ca="1">IF(B257="","",IF(ISERROR(MATCH($J257,SorP!$B$1:$B$6230,0)),"",INDIRECT("'SorP'!$A$"&amp;MATCH($J257,SorP!$B$1:$B$6230,0))))</f>
        <v/>
      </c>
      <c r="U257" s="241"/>
      <c r="V257" s="275">
        <f>IF(C257="",NA(),MATCH($B257&amp;$C257,'Smelter Look-up'!$J:$J,0))</f>
        <v>439</v>
      </c>
      <c r="W257" s="276"/>
      <c r="X257" s="276">
        <f t="shared" si="34"/>
        <v>0</v>
      </c>
      <c r="Y257" s="276"/>
      <c r="Z257" s="276"/>
      <c r="AB257" s="278" t="str">
        <f t="shared" si="35"/>
        <v>TinPT ATD Makmur Mandiri Jaya</v>
      </c>
    </row>
    <row r="258" spans="1:28" s="277" customFormat="1" ht="67.5">
      <c r="A258" s="216" t="s">
        <v>1425</v>
      </c>
      <c r="B258" s="217" t="s">
        <v>1154</v>
      </c>
      <c r="C258" s="221" t="s">
        <v>1424</v>
      </c>
      <c r="D258" s="283" t="s">
        <v>1424</v>
      </c>
      <c r="E258" s="217" t="s">
        <v>904</v>
      </c>
      <c r="F258" s="217" t="s">
        <v>1425</v>
      </c>
      <c r="G258" s="217" t="s">
        <v>15520</v>
      </c>
      <c r="H258" s="218"/>
      <c r="I258" s="219"/>
      <c r="J258" s="219"/>
      <c r="K258" s="273"/>
      <c r="L258" s="273"/>
      <c r="M258" s="273" t="s">
        <v>15529</v>
      </c>
      <c r="N258" s="273" t="s">
        <v>15533</v>
      </c>
      <c r="O258" s="273" t="s">
        <v>15534</v>
      </c>
      <c r="P258" s="220" t="s">
        <v>498</v>
      </c>
      <c r="Q258" s="274"/>
      <c r="R258" s="217" t="str">
        <f ca="1">IF(ISERROR($V258),"",OFFSET('Smelter Look-up'!$C$4,$V258-4,0)&amp;"")</f>
        <v>O.M. Manufacturing Philippines, Inc.</v>
      </c>
      <c r="S258" s="225" t="str">
        <f t="shared" ca="1" si="33"/>
        <v>PH</v>
      </c>
      <c r="T258" s="225" t="str">
        <f ca="1">IF(B258="","",IF(ISERROR(MATCH($J258,SorP!$B$1:$B$6230,0)),"",INDIRECT("'SorP'!$A$"&amp;MATCH($J258,SorP!$B$1:$B$6230,0))))</f>
        <v/>
      </c>
      <c r="U258" s="241"/>
      <c r="V258" s="275">
        <f>IF(C258="",NA(),MATCH($B258&amp;$C258,'Smelter Look-up'!$J:$J,0))</f>
        <v>432</v>
      </c>
      <c r="W258" s="276"/>
      <c r="X258" s="276">
        <f t="shared" si="34"/>
        <v>0</v>
      </c>
      <c r="Y258" s="276"/>
      <c r="Z258" s="276"/>
      <c r="AB258" s="278" t="str">
        <f t="shared" si="35"/>
        <v>TinO.M. Manufacturing Philippines, Inc.</v>
      </c>
    </row>
    <row r="259" spans="1:28" s="277" customFormat="1" ht="40.5">
      <c r="A259" s="216" t="s">
        <v>15798</v>
      </c>
      <c r="B259" s="217" t="s">
        <v>1154</v>
      </c>
      <c r="C259" s="221" t="s">
        <v>1898</v>
      </c>
      <c r="D259" s="283" t="s">
        <v>15797</v>
      </c>
      <c r="E259" s="217" t="s">
        <v>1128</v>
      </c>
      <c r="F259" s="217" t="s">
        <v>15798</v>
      </c>
      <c r="G259" s="217" t="s">
        <v>13577</v>
      </c>
      <c r="H259" s="218"/>
      <c r="I259" s="219"/>
      <c r="J259" s="219"/>
      <c r="K259" s="273"/>
      <c r="L259" s="273"/>
      <c r="M259" s="273"/>
      <c r="N259" s="273" t="s">
        <v>15517</v>
      </c>
      <c r="O259" s="273" t="s">
        <v>15586</v>
      </c>
      <c r="P259" s="220"/>
      <c r="Q259" s="274" t="s">
        <v>15587</v>
      </c>
      <c r="R259" s="217" t="str">
        <f ca="1">IF(ISERROR($V259),"",OFFSET('Smelter Look-up'!$C$4,$V259-4,0)&amp;"")</f>
        <v/>
      </c>
      <c r="S259" s="225" t="str">
        <f t="shared" ca="1" si="33"/>
        <v>ID</v>
      </c>
      <c r="T259" s="225" t="str">
        <f ca="1">IF(B259="","",IF(ISERROR(MATCH($J259,SorP!$B$1:$B$6230,0)),"",INDIRECT("'SorP'!$A$"&amp;MATCH($J259,SorP!$B$1:$B$6230,0))))</f>
        <v/>
      </c>
      <c r="U259" s="241"/>
      <c r="V259" s="275">
        <f>IF(C259="",NA(),MATCH($B259&amp;$C259,'Smelter Look-up'!$J:$J,0))</f>
        <v>484</v>
      </c>
      <c r="W259" s="276"/>
      <c r="X259" s="276">
        <f t="shared" si="34"/>
        <v>0</v>
      </c>
      <c r="Y259" s="276"/>
      <c r="Z259" s="276"/>
      <c r="AB259" s="278" t="str">
        <f t="shared" si="35"/>
        <v>TinSmelter not listed</v>
      </c>
    </row>
    <row r="260" spans="1:28" s="277" customFormat="1" ht="40.5">
      <c r="A260" s="216" t="s">
        <v>15585</v>
      </c>
      <c r="B260" s="217" t="s">
        <v>1154</v>
      </c>
      <c r="C260" s="221" t="s">
        <v>1898</v>
      </c>
      <c r="D260" s="283" t="s">
        <v>15584</v>
      </c>
      <c r="E260" s="217" t="s">
        <v>1128</v>
      </c>
      <c r="F260" s="217" t="s">
        <v>15585</v>
      </c>
      <c r="G260" s="217" t="s">
        <v>13577</v>
      </c>
      <c r="H260" s="218"/>
      <c r="I260" s="219"/>
      <c r="J260" s="219"/>
      <c r="K260" s="273"/>
      <c r="L260" s="273"/>
      <c r="M260" s="273"/>
      <c r="N260" s="273" t="s">
        <v>15517</v>
      </c>
      <c r="O260" s="273" t="s">
        <v>15586</v>
      </c>
      <c r="P260" s="220"/>
      <c r="Q260" s="274" t="s">
        <v>15587</v>
      </c>
      <c r="R260" s="217" t="str">
        <f ca="1">IF(ISERROR($V260),"",OFFSET('Smelter Look-up'!$C$4,$V260-4,0)&amp;"")</f>
        <v/>
      </c>
      <c r="S260" s="225" t="str">
        <f t="shared" ca="1" si="33"/>
        <v>ID</v>
      </c>
      <c r="T260" s="225" t="str">
        <f ca="1">IF(B260="","",IF(ISERROR(MATCH($J260,SorP!$B$1:$B$6230,0)),"",INDIRECT("'SorP'!$A$"&amp;MATCH($J260,SorP!$B$1:$B$6230,0))))</f>
        <v/>
      </c>
      <c r="U260" s="241"/>
      <c r="V260" s="275">
        <f>IF(C260="",NA(),MATCH($B260&amp;$C260,'Smelter Look-up'!$J:$J,0))</f>
        <v>484</v>
      </c>
      <c r="W260" s="276"/>
      <c r="X260" s="276">
        <f t="shared" si="34"/>
        <v>0</v>
      </c>
      <c r="Y260" s="276"/>
      <c r="Z260" s="276"/>
      <c r="AB260" s="278" t="str">
        <f t="shared" si="35"/>
        <v>TinSmelter not listed</v>
      </c>
    </row>
    <row r="261" spans="1:28" s="277" customFormat="1" ht="202.5">
      <c r="A261" s="216" t="s">
        <v>1847</v>
      </c>
      <c r="B261" s="217" t="s">
        <v>1154</v>
      </c>
      <c r="C261" s="221" t="s">
        <v>1846</v>
      </c>
      <c r="D261" s="283" t="s">
        <v>1846</v>
      </c>
      <c r="E261" s="217" t="s">
        <v>915</v>
      </c>
      <c r="F261" s="217" t="s">
        <v>1847</v>
      </c>
      <c r="G261" s="217" t="s">
        <v>15520</v>
      </c>
      <c r="H261" s="218"/>
      <c r="I261" s="219"/>
      <c r="J261" s="219"/>
      <c r="K261" s="273"/>
      <c r="L261" s="273"/>
      <c r="M261" s="273"/>
      <c r="N261" s="273"/>
      <c r="O261" s="273"/>
      <c r="P261" s="220"/>
      <c r="Q261" s="274"/>
      <c r="R261" s="217" t="str">
        <f ca="1">IF(ISERROR($V261),"",OFFSET('Smelter Look-up'!$C$4,$V261-4,0)&amp;"")</f>
        <v>Electro-Mechanical Facility of the Cao Bang Minerals &amp; Metallurgy Joint Stock Company</v>
      </c>
      <c r="S261" s="225" t="str">
        <f t="shared" ref="S261" ca="1" si="36">IF(B261="","",IF(ISERROR(MATCH($E261,CL,0)),"Unknown",INDIRECT("'C'!$A$"&amp;MATCH($E261,CL,0)+1)))</f>
        <v>VN</v>
      </c>
      <c r="T261" s="225" t="str">
        <f ca="1">IF(B261="","",IF(ISERROR(MATCH($J261,SorP!$B$1:$B$6230,0)),"",INDIRECT("'SorP'!$A$"&amp;MATCH($J261,SorP!$B$1:$B$6230,0))))</f>
        <v/>
      </c>
      <c r="U261" s="241"/>
      <c r="V261" s="275">
        <f>IF(C261="",NA(),MATCH($B261&amp;$C261,'Smelter Look-up'!$J:$J,0))</f>
        <v>376</v>
      </c>
      <c r="W261" s="276"/>
      <c r="X261" s="276">
        <f t="shared" ref="X261" si="37">IF(AND(C261="Smelter not listed",OR(LEN(D261)=0,LEN(E261)=0)),1,0)</f>
        <v>0</v>
      </c>
      <c r="Y261" s="276"/>
      <c r="Z261" s="276"/>
      <c r="AB261" s="278" t="str">
        <f t="shared" ref="AB261" si="38">B261&amp;C261</f>
        <v>TinElectro-Mechanical Facility of the Cao Bang Minerals &amp; Metallurgy Joint Stock Company</v>
      </c>
    </row>
    <row r="262" spans="1:28" s="277" customFormat="1" ht="108">
      <c r="A262" s="216" t="s">
        <v>1850</v>
      </c>
      <c r="B262" s="217" t="s">
        <v>1154</v>
      </c>
      <c r="C262" s="221" t="s">
        <v>1849</v>
      </c>
      <c r="D262" s="283" t="s">
        <v>1849</v>
      </c>
      <c r="E262" s="217" t="s">
        <v>915</v>
      </c>
      <c r="F262" s="217" t="s">
        <v>1850</v>
      </c>
      <c r="G262" s="217" t="s">
        <v>15520</v>
      </c>
      <c r="H262" s="218"/>
      <c r="I262" s="219"/>
      <c r="J262" s="219"/>
      <c r="K262" s="273"/>
      <c r="L262" s="273"/>
      <c r="M262" s="273"/>
      <c r="N262" s="273"/>
      <c r="O262" s="273"/>
      <c r="P262" s="220"/>
      <c r="Q262" s="274"/>
      <c r="R262" s="217" t="str">
        <f ca="1">IF(ISERROR($V262),"",OFFSET('Smelter Look-up'!$C$4,$V262-4,0)&amp;"")</f>
        <v>Nghe Tinh Non-Ferrous Metals Joint Stock Company</v>
      </c>
      <c r="S262" s="225" t="str">
        <f t="shared" ref="S262:S293" ca="1" si="39">IF(B262="","",IF(ISERROR(MATCH($E262,CL,0)),"Unknown",INDIRECT("'C'!$A$"&amp;MATCH($E262,CL,0)+1)))</f>
        <v>VN</v>
      </c>
      <c r="T262" s="225" t="str">
        <f ca="1">IF(B262="","",IF(ISERROR(MATCH($J262,SorP!$B$1:$B$6230,0)),"",INDIRECT("'SorP'!$A$"&amp;MATCH($J262,SorP!$B$1:$B$6230,0))))</f>
        <v/>
      </c>
      <c r="U262" s="241"/>
      <c r="V262" s="275">
        <f>IF(C262="",NA(),MATCH($B262&amp;$C262,'Smelter Look-up'!$J:$J,0))</f>
        <v>430</v>
      </c>
      <c r="W262" s="276"/>
      <c r="X262" s="276">
        <f t="shared" ref="X262:X293" si="40">IF(AND(C262="Smelter not listed",OR(LEN(D262)=0,LEN(E262)=0)),1,0)</f>
        <v>0</v>
      </c>
      <c r="Y262" s="276"/>
      <c r="Z262" s="276"/>
      <c r="AB262" s="278" t="str">
        <f t="shared" ref="AB262:AB293" si="41">B262&amp;C262</f>
        <v>TinNghe Tinh Non-Ferrous Metals Joint Stock Company</v>
      </c>
    </row>
    <row r="263" spans="1:28" s="277" customFormat="1" ht="121.5">
      <c r="A263" s="216" t="s">
        <v>1853</v>
      </c>
      <c r="B263" s="217" t="s">
        <v>1154</v>
      </c>
      <c r="C263" s="221" t="s">
        <v>1852</v>
      </c>
      <c r="D263" s="283" t="s">
        <v>1852</v>
      </c>
      <c r="E263" s="217" t="s">
        <v>915</v>
      </c>
      <c r="F263" s="217" t="s">
        <v>1853</v>
      </c>
      <c r="G263" s="217" t="s">
        <v>15520</v>
      </c>
      <c r="H263" s="218"/>
      <c r="I263" s="219"/>
      <c r="J263" s="219"/>
      <c r="K263" s="273"/>
      <c r="L263" s="273"/>
      <c r="M263" s="273"/>
      <c r="N263" s="273"/>
      <c r="O263" s="273"/>
      <c r="P263" s="220"/>
      <c r="Q263" s="274"/>
      <c r="R263" s="217" t="str">
        <f ca="1">IF(ISERROR($V263),"",OFFSET('Smelter Look-up'!$C$4,$V263-4,0)&amp;"")</f>
        <v>Tuyen Quang Non-Ferrous Metals Joint Stock Company</v>
      </c>
      <c r="S263" s="225" t="str">
        <f t="shared" ca="1" si="39"/>
        <v>VN</v>
      </c>
      <c r="T263" s="225" t="str">
        <f ca="1">IF(B263="","",IF(ISERROR(MATCH($J263,SorP!$B$1:$B$6230,0)),"",INDIRECT("'SorP'!$A$"&amp;MATCH($J263,SorP!$B$1:$B$6230,0))))</f>
        <v/>
      </c>
      <c r="U263" s="241"/>
      <c r="V263" s="275">
        <f>IF(C263="",NA(),MATCH($B263&amp;$C263,'Smelter Look-up'!$J:$J,0))</f>
        <v>463</v>
      </c>
      <c r="W263" s="276"/>
      <c r="X263" s="276">
        <f t="shared" si="40"/>
        <v>0</v>
      </c>
      <c r="Y263" s="276"/>
      <c r="Z263" s="276"/>
      <c r="AB263" s="278" t="str">
        <f t="shared" si="41"/>
        <v>TinTuyen Quang Non-Ferrous Metals Joint Stock Company</v>
      </c>
    </row>
    <row r="264" spans="1:28" s="277" customFormat="1" ht="40.5">
      <c r="A264" s="216" t="s">
        <v>15589</v>
      </c>
      <c r="B264" s="217" t="s">
        <v>1154</v>
      </c>
      <c r="C264" s="221" t="s">
        <v>1898</v>
      </c>
      <c r="D264" s="283" t="s">
        <v>15588</v>
      </c>
      <c r="E264" s="217" t="s">
        <v>1128</v>
      </c>
      <c r="F264" s="217" t="s">
        <v>15589</v>
      </c>
      <c r="G264" s="217" t="s">
        <v>13577</v>
      </c>
      <c r="H264" s="218"/>
      <c r="I264" s="219"/>
      <c r="J264" s="219"/>
      <c r="K264" s="273"/>
      <c r="L264" s="273"/>
      <c r="M264" s="273"/>
      <c r="N264" s="273" t="s">
        <v>15517</v>
      </c>
      <c r="O264" s="273" t="s">
        <v>15586</v>
      </c>
      <c r="P264" s="220"/>
      <c r="Q264" s="274" t="s">
        <v>15587</v>
      </c>
      <c r="R264" s="217" t="str">
        <f ca="1">IF(ISERROR($V264),"",OFFSET('Smelter Look-up'!$C$4,$V264-4,0)&amp;"")</f>
        <v/>
      </c>
      <c r="S264" s="225" t="str">
        <f t="shared" ca="1" si="39"/>
        <v>ID</v>
      </c>
      <c r="T264" s="225" t="str">
        <f ca="1">IF(B264="","",IF(ISERROR(MATCH($J264,SorP!$B$1:$B$6230,0)),"",INDIRECT("'SorP'!$A$"&amp;MATCH($J264,SorP!$B$1:$B$6230,0))))</f>
        <v/>
      </c>
      <c r="U264" s="241"/>
      <c r="V264" s="275">
        <f>IF(C264="",NA(),MATCH($B264&amp;$C264,'Smelter Look-up'!$J:$J,0))</f>
        <v>484</v>
      </c>
      <c r="W264" s="276"/>
      <c r="X264" s="276">
        <f t="shared" si="40"/>
        <v>0</v>
      </c>
      <c r="Y264" s="276"/>
      <c r="Z264" s="276"/>
      <c r="AB264" s="278" t="str">
        <f t="shared" si="41"/>
        <v>TinSmelter not listed</v>
      </c>
    </row>
    <row r="265" spans="1:28" s="277" customFormat="1" ht="40.5">
      <c r="A265" s="216" t="s">
        <v>15820</v>
      </c>
      <c r="B265" s="217" t="s">
        <v>1154</v>
      </c>
      <c r="C265" s="221" t="s">
        <v>1898</v>
      </c>
      <c r="D265" s="283" t="s">
        <v>15819</v>
      </c>
      <c r="E265" s="217" t="s">
        <v>1128</v>
      </c>
      <c r="F265" s="217" t="s">
        <v>15820</v>
      </c>
      <c r="G265" s="217" t="s">
        <v>15520</v>
      </c>
      <c r="H265" s="218"/>
      <c r="I265" s="219"/>
      <c r="J265" s="219"/>
      <c r="K265" s="273"/>
      <c r="L265" s="273"/>
      <c r="M265" s="273"/>
      <c r="N265" s="273" t="s">
        <v>15517</v>
      </c>
      <c r="O265" s="273" t="s">
        <v>15586</v>
      </c>
      <c r="P265" s="220"/>
      <c r="Q265" s="274"/>
      <c r="R265" s="217" t="str">
        <f ca="1">IF(ISERROR($V265),"",OFFSET('Smelter Look-up'!$C$4,$V265-4,0)&amp;"")</f>
        <v/>
      </c>
      <c r="S265" s="225" t="str">
        <f t="shared" ca="1" si="39"/>
        <v>ID</v>
      </c>
      <c r="T265" s="225" t="str">
        <f ca="1">IF(B265="","",IF(ISERROR(MATCH($J265,SorP!$B$1:$B$6230,0)),"",INDIRECT("'SorP'!$A$"&amp;MATCH($J265,SorP!$B$1:$B$6230,0))))</f>
        <v/>
      </c>
      <c r="U265" s="241"/>
      <c r="V265" s="275">
        <f>IF(C265="",NA(),MATCH($B265&amp;$C265,'Smelter Look-up'!$J:$J,0))</f>
        <v>484</v>
      </c>
      <c r="W265" s="276"/>
      <c r="X265" s="276">
        <f t="shared" si="40"/>
        <v>0</v>
      </c>
      <c r="Y265" s="276"/>
      <c r="Z265" s="276"/>
      <c r="AB265" s="278" t="str">
        <f t="shared" si="41"/>
        <v>TinSmelter not listed</v>
      </c>
    </row>
    <row r="266" spans="1:28" s="277" customFormat="1" ht="121.5">
      <c r="A266" s="216" t="s">
        <v>2241</v>
      </c>
      <c r="B266" s="217" t="s">
        <v>1154</v>
      </c>
      <c r="C266" s="221" t="s">
        <v>2240</v>
      </c>
      <c r="D266" s="283" t="s">
        <v>2240</v>
      </c>
      <c r="E266" s="217" t="s">
        <v>915</v>
      </c>
      <c r="F266" s="217" t="s">
        <v>2241</v>
      </c>
      <c r="G266" s="217" t="s">
        <v>15520</v>
      </c>
      <c r="H266" s="218"/>
      <c r="I266" s="219"/>
      <c r="J266" s="219"/>
      <c r="K266" s="273"/>
      <c r="L266" s="273"/>
      <c r="M266" s="273"/>
      <c r="N266" s="273"/>
      <c r="O266" s="273"/>
      <c r="P266" s="220"/>
      <c r="Q266" s="274"/>
      <c r="R266" s="217" t="str">
        <f ca="1">IF(ISERROR($V266),"",OFFSET('Smelter Look-up'!$C$4,$V266-4,0)&amp;"")</f>
        <v>An Vinh Joint Stock Mineral Processing Company</v>
      </c>
      <c r="S266" s="225" t="str">
        <f t="shared" ca="1" si="39"/>
        <v>VN</v>
      </c>
      <c r="T266" s="225" t="str">
        <f ca="1">IF(B266="","",IF(ISERROR(MATCH($J266,SorP!$B$1:$B$6230,0)),"",INDIRECT("'SorP'!$A$"&amp;MATCH($J266,SorP!$B$1:$B$6230,0))))</f>
        <v/>
      </c>
      <c r="U266" s="241"/>
      <c r="V266" s="275">
        <f>IF(C266="",NA(),MATCH($B266&amp;$C266,'Smelter Look-up'!$J:$J,0))</f>
        <v>360</v>
      </c>
      <c r="W266" s="276"/>
      <c r="X266" s="276">
        <f t="shared" si="40"/>
        <v>0</v>
      </c>
      <c r="Y266" s="276"/>
      <c r="Z266" s="276"/>
      <c r="AB266" s="278" t="str">
        <f t="shared" si="41"/>
        <v>TinAn Vinh Joint Stock Mineral Processing Company</v>
      </c>
    </row>
    <row r="267" spans="1:28" s="277" customFormat="1" ht="81">
      <c r="A267" s="216" t="s">
        <v>1855</v>
      </c>
      <c r="B267" s="217" t="s">
        <v>1154</v>
      </c>
      <c r="C267" s="221" t="s">
        <v>12761</v>
      </c>
      <c r="D267" s="283" t="s">
        <v>12761</v>
      </c>
      <c r="E267" s="217" t="s">
        <v>1119</v>
      </c>
      <c r="F267" s="217" t="s">
        <v>1855</v>
      </c>
      <c r="G267" s="217" t="s">
        <v>15520</v>
      </c>
      <c r="H267" s="218"/>
      <c r="I267" s="219"/>
      <c r="J267" s="219"/>
      <c r="K267" s="273"/>
      <c r="L267" s="273"/>
      <c r="M267" s="273" t="s">
        <v>15845</v>
      </c>
      <c r="N267" s="273" t="s">
        <v>15530</v>
      </c>
      <c r="O267" s="273" t="s">
        <v>15636</v>
      </c>
      <c r="P267" s="220"/>
      <c r="Q267" s="274"/>
      <c r="R267" s="217" t="str">
        <f ca="1">IF(ISERROR($V267),"",OFFSET('Smelter Look-up'!$C$4,$V267-4,0)&amp;"")</f>
        <v>Resind Industria e Comercio Ltda.</v>
      </c>
      <c r="S267" s="225" t="str">
        <f t="shared" ca="1" si="39"/>
        <v>BR</v>
      </c>
      <c r="T267" s="225" t="str">
        <f ca="1">IF(B267="","",IF(ISERROR(MATCH($J267,SorP!$B$1:$B$6230,0)),"",INDIRECT("'SorP'!$A$"&amp;MATCH($J267,SorP!$B$1:$B$6230,0))))</f>
        <v/>
      </c>
      <c r="U267" s="241"/>
      <c r="V267" s="275">
        <f>IF(C267="",NA(),MATCH($B267&amp;$C267,'Smelter Look-up'!$J:$J,0))</f>
        <v>448</v>
      </c>
      <c r="W267" s="276"/>
      <c r="X267" s="276">
        <f t="shared" si="40"/>
        <v>0</v>
      </c>
      <c r="Y267" s="276"/>
      <c r="Z267" s="276"/>
      <c r="AB267" s="278" t="str">
        <f t="shared" si="41"/>
        <v>TinResind Industria e Comercio Ltda.</v>
      </c>
    </row>
    <row r="268" spans="1:28" s="277" customFormat="1" ht="27">
      <c r="A268" s="216" t="s">
        <v>2680</v>
      </c>
      <c r="B268" s="217" t="s">
        <v>1154</v>
      </c>
      <c r="C268" s="221" t="s">
        <v>2679</v>
      </c>
      <c r="D268" s="283" t="s">
        <v>2679</v>
      </c>
      <c r="E268" s="217" t="s">
        <v>1119</v>
      </c>
      <c r="F268" s="217" t="s">
        <v>2680</v>
      </c>
      <c r="G268" s="217" t="s">
        <v>15520</v>
      </c>
      <c r="H268" s="218"/>
      <c r="I268" s="219"/>
      <c r="J268" s="219"/>
      <c r="K268" s="273"/>
      <c r="L268" s="273"/>
      <c r="M268" s="273"/>
      <c r="N268" s="273"/>
      <c r="O268" s="273"/>
      <c r="P268" s="220"/>
      <c r="Q268" s="274"/>
      <c r="R268" s="217" t="str">
        <f ca="1">IF(ISERROR($V268),"",OFFSET('Smelter Look-up'!$C$4,$V268-4,0)&amp;"")</f>
        <v>Super Ligas</v>
      </c>
      <c r="S268" s="225" t="str">
        <f t="shared" ca="1" si="39"/>
        <v>BR</v>
      </c>
      <c r="T268" s="225" t="str">
        <f ca="1">IF(B268="","",IF(ISERROR(MATCH($J268,SorP!$B$1:$B$6230,0)),"",INDIRECT("'SorP'!$A$"&amp;MATCH($J268,SorP!$B$1:$B$6230,0))))</f>
        <v/>
      </c>
      <c r="U268" s="241"/>
      <c r="V268" s="275">
        <f>IF(C268="",NA(),MATCH($B268&amp;$C268,'Smelter Look-up'!$J:$J,0))</f>
        <v>454</v>
      </c>
      <c r="W268" s="276"/>
      <c r="X268" s="276">
        <f t="shared" si="40"/>
        <v>0</v>
      </c>
      <c r="Y268" s="276"/>
      <c r="Z268" s="276"/>
      <c r="AB268" s="278" t="str">
        <f t="shared" si="41"/>
        <v>TinSuper Ligas</v>
      </c>
    </row>
    <row r="269" spans="1:28" s="277" customFormat="1" ht="54">
      <c r="A269" s="216" t="s">
        <v>1856</v>
      </c>
      <c r="B269" s="217" t="s">
        <v>1154</v>
      </c>
      <c r="C269" s="221" t="s">
        <v>13267</v>
      </c>
      <c r="D269" s="283" t="s">
        <v>13267</v>
      </c>
      <c r="E269" s="217" t="s">
        <v>1118</v>
      </c>
      <c r="F269" s="217" t="s">
        <v>1856</v>
      </c>
      <c r="G269" s="217" t="s">
        <v>15520</v>
      </c>
      <c r="H269" s="218"/>
      <c r="I269" s="219"/>
      <c r="J269" s="219"/>
      <c r="K269" s="273"/>
      <c r="L269" s="273"/>
      <c r="M269" s="273" t="s">
        <v>15580</v>
      </c>
      <c r="N269" s="273" t="s">
        <v>15729</v>
      </c>
      <c r="O269" s="273" t="s">
        <v>15729</v>
      </c>
      <c r="P269" s="220" t="s">
        <v>499</v>
      </c>
      <c r="Q269" s="274"/>
      <c r="R269" s="217" t="str">
        <f ca="1">IF(ISERROR($V269),"",OFFSET('Smelter Look-up'!$C$4,$V269-4,0)&amp;"")</f>
        <v>Metallo Belgium N.V.</v>
      </c>
      <c r="S269" s="225" t="str">
        <f t="shared" ca="1" si="39"/>
        <v>BE</v>
      </c>
      <c r="T269" s="225" t="str">
        <f ca="1">IF(B269="","",IF(ISERROR(MATCH($J269,SorP!$B$1:$B$6230,0)),"",INDIRECT("'SorP'!$A$"&amp;MATCH($J269,SorP!$B$1:$B$6230,0))))</f>
        <v/>
      </c>
      <c r="U269" s="241"/>
      <c r="V269" s="275">
        <f>IF(C269="",NA(),MATCH($B269&amp;$C269,'Smelter Look-up'!$J:$J,0))</f>
        <v>419</v>
      </c>
      <c r="W269" s="276"/>
      <c r="X269" s="276">
        <f t="shared" si="40"/>
        <v>0</v>
      </c>
      <c r="Y269" s="276"/>
      <c r="Z269" s="276"/>
      <c r="AB269" s="278" t="str">
        <f t="shared" si="41"/>
        <v>TinMetallo Belgium N.V.</v>
      </c>
    </row>
    <row r="270" spans="1:28" s="277" customFormat="1" ht="40.5">
      <c r="A270" s="216" t="s">
        <v>1858</v>
      </c>
      <c r="B270" s="217" t="s">
        <v>1154</v>
      </c>
      <c r="C270" s="221" t="s">
        <v>13268</v>
      </c>
      <c r="D270" s="283" t="s">
        <v>13268</v>
      </c>
      <c r="E270" s="217" t="s">
        <v>1125</v>
      </c>
      <c r="F270" s="217" t="s">
        <v>1858</v>
      </c>
      <c r="G270" s="217" t="s">
        <v>15520</v>
      </c>
      <c r="H270" s="218"/>
      <c r="I270" s="219"/>
      <c r="J270" s="219"/>
      <c r="K270" s="273"/>
      <c r="L270" s="273"/>
      <c r="M270" s="273" t="s">
        <v>15529</v>
      </c>
      <c r="N270" s="273" t="s">
        <v>15612</v>
      </c>
      <c r="O270" s="273" t="s">
        <v>15562</v>
      </c>
      <c r="P270" s="220"/>
      <c r="Q270" s="274"/>
      <c r="R270" s="217" t="str">
        <f ca="1">IF(ISERROR($V270),"",OFFSET('Smelter Look-up'!$C$4,$V270-4,0)&amp;"")</f>
        <v>Metallo Spain S.L.U.</v>
      </c>
      <c r="S270" s="225" t="str">
        <f t="shared" ca="1" si="39"/>
        <v>ES</v>
      </c>
      <c r="T270" s="225" t="str">
        <f ca="1">IF(B270="","",IF(ISERROR(MATCH($J270,SorP!$B$1:$B$6230,0)),"",INDIRECT("'SorP'!$A$"&amp;MATCH($J270,SorP!$B$1:$B$6230,0))))</f>
        <v/>
      </c>
      <c r="U270" s="241"/>
      <c r="V270" s="275">
        <f>IF(C270="",NA(),MATCH($B270&amp;$C270,'Smelter Look-up'!$J:$J,0))</f>
        <v>420</v>
      </c>
      <c r="W270" s="276"/>
      <c r="X270" s="276">
        <f t="shared" si="40"/>
        <v>0</v>
      </c>
      <c r="Y270" s="276"/>
      <c r="Z270" s="276"/>
      <c r="AB270" s="278" t="str">
        <f t="shared" si="41"/>
        <v>TinMetallo Spain S.L.U.</v>
      </c>
    </row>
    <row r="271" spans="1:28" s="277" customFormat="1" ht="40.5">
      <c r="A271" s="216" t="s">
        <v>15783</v>
      </c>
      <c r="B271" s="217" t="s">
        <v>1154</v>
      </c>
      <c r="C271" s="221" t="s">
        <v>1898</v>
      </c>
      <c r="D271" s="283" t="s">
        <v>15782</v>
      </c>
      <c r="E271" s="217" t="s">
        <v>1128</v>
      </c>
      <c r="F271" s="217" t="s">
        <v>15783</v>
      </c>
      <c r="G271" s="217" t="s">
        <v>13577</v>
      </c>
      <c r="H271" s="218"/>
      <c r="I271" s="219"/>
      <c r="J271" s="219"/>
      <c r="K271" s="273"/>
      <c r="L271" s="273"/>
      <c r="M271" s="273"/>
      <c r="N271" s="273" t="s">
        <v>15517</v>
      </c>
      <c r="O271" s="273" t="s">
        <v>15586</v>
      </c>
      <c r="P271" s="220"/>
      <c r="Q271" s="274" t="s">
        <v>15587</v>
      </c>
      <c r="R271" s="217" t="str">
        <f ca="1">IF(ISERROR($V271),"",OFFSET('Smelter Look-up'!$C$4,$V271-4,0)&amp;"")</f>
        <v/>
      </c>
      <c r="S271" s="225" t="str">
        <f t="shared" ca="1" si="39"/>
        <v>ID</v>
      </c>
      <c r="T271" s="225" t="str">
        <f ca="1">IF(B271="","",IF(ISERROR(MATCH($J271,SorP!$B$1:$B$6230,0)),"",INDIRECT("'SorP'!$A$"&amp;MATCH($J271,SorP!$B$1:$B$6230,0))))</f>
        <v/>
      </c>
      <c r="U271" s="241"/>
      <c r="V271" s="275">
        <f>IF(C271="",NA(),MATCH($B271&amp;$C271,'Smelter Look-up'!$J:$J,0))</f>
        <v>484</v>
      </c>
      <c r="W271" s="276"/>
      <c r="X271" s="276">
        <f t="shared" si="40"/>
        <v>0</v>
      </c>
      <c r="Y271" s="276"/>
      <c r="Z271" s="276"/>
      <c r="AB271" s="278" t="str">
        <f t="shared" si="41"/>
        <v>TinSmelter not listed</v>
      </c>
    </row>
    <row r="272" spans="1:28" s="277" customFormat="1" ht="40.5">
      <c r="A272" s="216" t="s">
        <v>15829</v>
      </c>
      <c r="B272" s="217" t="s">
        <v>1154</v>
      </c>
      <c r="C272" s="221" t="s">
        <v>1898</v>
      </c>
      <c r="D272" s="283" t="s">
        <v>15828</v>
      </c>
      <c r="E272" s="217" t="s">
        <v>1128</v>
      </c>
      <c r="F272" s="217" t="s">
        <v>15829</v>
      </c>
      <c r="G272" s="217" t="s">
        <v>13577</v>
      </c>
      <c r="H272" s="218"/>
      <c r="I272" s="219"/>
      <c r="J272" s="219"/>
      <c r="K272" s="273"/>
      <c r="L272" s="273"/>
      <c r="M272" s="273"/>
      <c r="N272" s="273" t="s">
        <v>15517</v>
      </c>
      <c r="O272" s="273" t="s">
        <v>15586</v>
      </c>
      <c r="P272" s="220"/>
      <c r="Q272" s="274" t="s">
        <v>15587</v>
      </c>
      <c r="R272" s="217" t="str">
        <f ca="1">IF(ISERROR($V272),"",OFFSET('Smelter Look-up'!$C$4,$V272-4,0)&amp;"")</f>
        <v/>
      </c>
      <c r="S272" s="225" t="str">
        <f t="shared" ca="1" si="39"/>
        <v>ID</v>
      </c>
      <c r="T272" s="225" t="str">
        <f ca="1">IF(B272="","",IF(ISERROR(MATCH($J272,SorP!$B$1:$B$6230,0)),"",INDIRECT("'SorP'!$A$"&amp;MATCH($J272,SorP!$B$1:$B$6230,0))))</f>
        <v/>
      </c>
      <c r="U272" s="241"/>
      <c r="V272" s="275">
        <f>IF(C272="",NA(),MATCH($B272&amp;$C272,'Smelter Look-up'!$J:$J,0))</f>
        <v>484</v>
      </c>
      <c r="W272" s="276"/>
      <c r="X272" s="276">
        <f t="shared" si="40"/>
        <v>0</v>
      </c>
      <c r="Y272" s="276"/>
      <c r="Z272" s="276"/>
      <c r="AB272" s="278" t="str">
        <f t="shared" si="41"/>
        <v>TinSmelter not listed</v>
      </c>
    </row>
    <row r="273" spans="1:28" s="277" customFormat="1" ht="40.5">
      <c r="A273" s="216" t="s">
        <v>15802</v>
      </c>
      <c r="B273" s="217" t="s">
        <v>1154</v>
      </c>
      <c r="C273" s="221" t="s">
        <v>1898</v>
      </c>
      <c r="D273" s="283" t="s">
        <v>15801</v>
      </c>
      <c r="E273" s="217" t="s">
        <v>1128</v>
      </c>
      <c r="F273" s="217" t="s">
        <v>15802</v>
      </c>
      <c r="G273" s="217" t="s">
        <v>13577</v>
      </c>
      <c r="H273" s="218"/>
      <c r="I273" s="219"/>
      <c r="J273" s="219"/>
      <c r="K273" s="273"/>
      <c r="L273" s="273"/>
      <c r="M273" s="273"/>
      <c r="N273" s="273" t="s">
        <v>15517</v>
      </c>
      <c r="O273" s="273" t="s">
        <v>15586</v>
      </c>
      <c r="P273" s="220"/>
      <c r="Q273" s="274" t="s">
        <v>15587</v>
      </c>
      <c r="R273" s="217" t="str">
        <f ca="1">IF(ISERROR($V273),"",OFFSET('Smelter Look-up'!$C$4,$V273-4,0)&amp;"")</f>
        <v/>
      </c>
      <c r="S273" s="225" t="str">
        <f t="shared" ca="1" si="39"/>
        <v>ID</v>
      </c>
      <c r="T273" s="225" t="str">
        <f ca="1">IF(B273="","",IF(ISERROR(MATCH($J273,SorP!$B$1:$B$6230,0)),"",INDIRECT("'SorP'!$A$"&amp;MATCH($J273,SorP!$B$1:$B$6230,0))))</f>
        <v/>
      </c>
      <c r="U273" s="241"/>
      <c r="V273" s="275">
        <f>IF(C273="",NA(),MATCH($B273&amp;$C273,'Smelter Look-up'!$J:$J,0))</f>
        <v>484</v>
      </c>
      <c r="W273" s="276"/>
      <c r="X273" s="276">
        <f t="shared" si="40"/>
        <v>0</v>
      </c>
      <c r="Y273" s="276"/>
      <c r="Z273" s="276"/>
      <c r="AB273" s="278" t="str">
        <f t="shared" si="41"/>
        <v>TinSmelter not listed</v>
      </c>
    </row>
    <row r="274" spans="1:28" s="277" customFormat="1" ht="94.5">
      <c r="A274" s="216" t="s">
        <v>14160</v>
      </c>
      <c r="B274" s="217" t="s">
        <v>1154</v>
      </c>
      <c r="C274" s="221" t="s">
        <v>14159</v>
      </c>
      <c r="D274" s="283" t="s">
        <v>14159</v>
      </c>
      <c r="E274" s="217" t="s">
        <v>915</v>
      </c>
      <c r="F274" s="217" t="s">
        <v>14160</v>
      </c>
      <c r="G274" s="217" t="s">
        <v>14250</v>
      </c>
      <c r="H274" s="218"/>
      <c r="I274" s="219"/>
      <c r="J274" s="219"/>
      <c r="K274" s="273"/>
      <c r="L274" s="273"/>
      <c r="M274" s="273" t="s">
        <v>15529</v>
      </c>
      <c r="N274" s="273" t="s">
        <v>15517</v>
      </c>
      <c r="O274" s="273" t="s">
        <v>15868</v>
      </c>
      <c r="P274" s="220" t="s">
        <v>499</v>
      </c>
      <c r="Q274" s="274"/>
      <c r="R274" s="217" t="str">
        <f ca="1">IF(ISERROR($V274),"",OFFSET('Smelter Look-up'!$C$4,$V274-4,0)&amp;"")</f>
        <v>Thai Nguyen Mining and Metallurgy Co., Ltd.</v>
      </c>
      <c r="S274" s="225" t="str">
        <f t="shared" ca="1" si="39"/>
        <v>VN</v>
      </c>
      <c r="T274" s="225" t="str">
        <f ca="1">IF(B274="","",IF(ISERROR(MATCH($J274,SorP!$B$1:$B$6230,0)),"",INDIRECT("'SorP'!$A$"&amp;MATCH($J274,SorP!$B$1:$B$6230,0))))</f>
        <v/>
      </c>
      <c r="U274" s="241"/>
      <c r="V274" s="275">
        <f>IF(C274="",NA(),MATCH($B274&amp;$C274,'Smelter Look-up'!$J:$J,0))</f>
        <v>455</v>
      </c>
      <c r="W274" s="276"/>
      <c r="X274" s="276">
        <f t="shared" si="40"/>
        <v>0</v>
      </c>
      <c r="Y274" s="276"/>
      <c r="Z274" s="276"/>
      <c r="AB274" s="278" t="str">
        <f t="shared" si="41"/>
        <v>TinThai Nguyen Mining and Metallurgy Co., Ltd.</v>
      </c>
    </row>
    <row r="275" spans="1:28" s="277" customFormat="1" ht="40.5">
      <c r="A275" s="216" t="s">
        <v>15806</v>
      </c>
      <c r="B275" s="217" t="s">
        <v>1154</v>
      </c>
      <c r="C275" s="221" t="s">
        <v>1898</v>
      </c>
      <c r="D275" s="283" t="s">
        <v>15805</v>
      </c>
      <c r="E275" s="217" t="s">
        <v>1128</v>
      </c>
      <c r="F275" s="217" t="s">
        <v>15806</v>
      </c>
      <c r="G275" s="217" t="s">
        <v>15520</v>
      </c>
      <c r="H275" s="218"/>
      <c r="I275" s="219"/>
      <c r="J275" s="219"/>
      <c r="K275" s="273"/>
      <c r="L275" s="273"/>
      <c r="M275" s="273" t="s">
        <v>15807</v>
      </c>
      <c r="N275" s="273" t="s">
        <v>15517</v>
      </c>
      <c r="O275" s="273" t="s">
        <v>15636</v>
      </c>
      <c r="P275" s="220" t="s">
        <v>499</v>
      </c>
      <c r="Q275" s="274"/>
      <c r="R275" s="217" t="str">
        <f ca="1">IF(ISERROR($V275),"",OFFSET('Smelter Look-up'!$C$4,$V275-4,0)&amp;"")</f>
        <v/>
      </c>
      <c r="S275" s="225" t="str">
        <f t="shared" ca="1" si="39"/>
        <v>ID</v>
      </c>
      <c r="T275" s="225" t="str">
        <f ca="1">IF(B275="","",IF(ISERROR(MATCH($J275,SorP!$B$1:$B$6230,0)),"",INDIRECT("'SorP'!$A$"&amp;MATCH($J275,SorP!$B$1:$B$6230,0))))</f>
        <v/>
      </c>
      <c r="U275" s="241"/>
      <c r="V275" s="275">
        <f>IF(C275="",NA(),MATCH($B275&amp;$C275,'Smelter Look-up'!$J:$J,0))</f>
        <v>484</v>
      </c>
      <c r="W275" s="276"/>
      <c r="X275" s="276">
        <f t="shared" si="40"/>
        <v>0</v>
      </c>
      <c r="Y275" s="276"/>
      <c r="Z275" s="276"/>
      <c r="AB275" s="278" t="str">
        <f t="shared" si="41"/>
        <v>TinSmelter not listed</v>
      </c>
    </row>
    <row r="276" spans="1:28" s="277" customFormat="1" ht="67.5">
      <c r="A276" s="216" t="s">
        <v>2402</v>
      </c>
      <c r="B276" s="217" t="s">
        <v>1154</v>
      </c>
      <c r="C276" s="221" t="s">
        <v>2401</v>
      </c>
      <c r="D276" s="283" t="s">
        <v>2401</v>
      </c>
      <c r="E276" s="217" t="s">
        <v>1123</v>
      </c>
      <c r="F276" s="217" t="s">
        <v>2402</v>
      </c>
      <c r="G276" s="217" t="s">
        <v>15520</v>
      </c>
      <c r="H276" s="218"/>
      <c r="I276" s="219"/>
      <c r="J276" s="219"/>
      <c r="K276" s="273"/>
      <c r="L276" s="273"/>
      <c r="M276" s="273" t="s">
        <v>15672</v>
      </c>
      <c r="N276" s="273" t="s">
        <v>15517</v>
      </c>
      <c r="O276" s="273" t="s">
        <v>15527</v>
      </c>
      <c r="P276" s="220" t="s">
        <v>499</v>
      </c>
      <c r="Q276" s="274"/>
      <c r="R276" s="217" t="str">
        <f ca="1">IF(ISERROR($V276),"",OFFSET('Smelter Look-up'!$C$4,$V276-4,0)&amp;"")</f>
        <v>HuiChang Hill Tin Industry Co., Ltd.</v>
      </c>
      <c r="S276" s="225" t="str">
        <f t="shared" ca="1" si="39"/>
        <v>CN</v>
      </c>
      <c r="T276" s="225" t="str">
        <f ca="1">IF(B276="","",IF(ISERROR(MATCH($J276,SorP!$B$1:$B$6230,0)),"",INDIRECT("'SorP'!$A$"&amp;MATCH($J276,SorP!$B$1:$B$6230,0))))</f>
        <v/>
      </c>
      <c r="U276" s="241"/>
      <c r="V276" s="275">
        <f>IF(C276="",NA(),MATCH($B276&amp;$C276,'Smelter Look-up'!$J:$J,0))</f>
        <v>399</v>
      </c>
      <c r="W276" s="276"/>
      <c r="X276" s="276">
        <f t="shared" si="40"/>
        <v>0</v>
      </c>
      <c r="Y276" s="276"/>
      <c r="Z276" s="276"/>
      <c r="AB276" s="278" t="str">
        <f t="shared" si="41"/>
        <v>TinHuiChang Hill Tin Industry Co., Ltd.</v>
      </c>
    </row>
    <row r="277" spans="1:28" s="277" customFormat="1" ht="40.5">
      <c r="A277" s="216" t="s">
        <v>15629</v>
      </c>
      <c r="B277" s="217" t="s">
        <v>1154</v>
      </c>
      <c r="C277" s="221" t="s">
        <v>1898</v>
      </c>
      <c r="D277" s="283" t="s">
        <v>15628</v>
      </c>
      <c r="E277" s="217" t="s">
        <v>1123</v>
      </c>
      <c r="F277" s="217" t="s">
        <v>15629</v>
      </c>
      <c r="G277" s="217" t="s">
        <v>15520</v>
      </c>
      <c r="H277" s="218"/>
      <c r="I277" s="219"/>
      <c r="J277" s="219"/>
      <c r="K277" s="273"/>
      <c r="L277" s="273"/>
      <c r="M277" s="273" t="s">
        <v>15630</v>
      </c>
      <c r="N277" s="273" t="s">
        <v>15530</v>
      </c>
      <c r="O277" s="273" t="s">
        <v>15527</v>
      </c>
      <c r="P277" s="220" t="s">
        <v>499</v>
      </c>
      <c r="Q277" s="274"/>
      <c r="R277" s="217" t="str">
        <f ca="1">IF(ISERROR($V277),"",OFFSET('Smelter Look-up'!$C$4,$V277-4,0)&amp;"")</f>
        <v/>
      </c>
      <c r="S277" s="225" t="str">
        <f t="shared" ca="1" si="39"/>
        <v>CN</v>
      </c>
      <c r="T277" s="225" t="str">
        <f ca="1">IF(B277="","",IF(ISERROR(MATCH($J277,SorP!$B$1:$B$6230,0)),"",INDIRECT("'SorP'!$A$"&amp;MATCH($J277,SorP!$B$1:$B$6230,0))))</f>
        <v/>
      </c>
      <c r="U277" s="241"/>
      <c r="V277" s="275">
        <f>IF(C277="",NA(),MATCH($B277&amp;$C277,'Smelter Look-up'!$J:$J,0))</f>
        <v>484</v>
      </c>
      <c r="W277" s="276"/>
      <c r="X277" s="276">
        <f t="shared" si="40"/>
        <v>0</v>
      </c>
      <c r="Y277" s="276"/>
      <c r="Z277" s="276"/>
      <c r="AB277" s="278" t="str">
        <f t="shared" si="41"/>
        <v>TinSmelter not listed</v>
      </c>
    </row>
    <row r="278" spans="1:28" s="277" customFormat="1" ht="94.5">
      <c r="A278" s="216" t="s">
        <v>2379</v>
      </c>
      <c r="B278" s="217" t="s">
        <v>1154</v>
      </c>
      <c r="C278" s="221" t="s">
        <v>2378</v>
      </c>
      <c r="D278" s="283" t="s">
        <v>2378</v>
      </c>
      <c r="E278" s="217" t="s">
        <v>1123</v>
      </c>
      <c r="F278" s="217" t="s">
        <v>2379</v>
      </c>
      <c r="G278" s="217" t="s">
        <v>15520</v>
      </c>
      <c r="H278" s="218"/>
      <c r="I278" s="219"/>
      <c r="J278" s="219"/>
      <c r="K278" s="273"/>
      <c r="L278" s="273"/>
      <c r="M278" s="273" t="s">
        <v>15651</v>
      </c>
      <c r="N278" s="273" t="s">
        <v>15530</v>
      </c>
      <c r="O278" s="273" t="s">
        <v>15527</v>
      </c>
      <c r="P278" s="220" t="s">
        <v>499</v>
      </c>
      <c r="Q278" s="274"/>
      <c r="R278" s="217" t="str">
        <f ca="1">IF(ISERROR($V278),"",OFFSET('Smelter Look-up'!$C$4,$V278-4,0)&amp;"")</f>
        <v>Guanyang Guida Nonferrous Metal Smelting Plant</v>
      </c>
      <c r="S278" s="225" t="str">
        <f t="shared" ca="1" si="39"/>
        <v>CN</v>
      </c>
      <c r="T278" s="225" t="str">
        <f ca="1">IF(B278="","",IF(ISERROR(MATCH($J278,SorP!$B$1:$B$6230,0)),"",INDIRECT("'SorP'!$A$"&amp;MATCH($J278,SorP!$B$1:$B$6230,0))))</f>
        <v/>
      </c>
      <c r="U278" s="241"/>
      <c r="V278" s="275">
        <f>IF(C278="",NA(),MATCH($B278&amp;$C278,'Smelter Look-up'!$J:$J,0))</f>
        <v>398</v>
      </c>
      <c r="W278" s="276"/>
      <c r="X278" s="276">
        <f t="shared" si="40"/>
        <v>0</v>
      </c>
      <c r="Y278" s="276"/>
      <c r="Z278" s="276"/>
      <c r="AB278" s="278" t="str">
        <f t="shared" si="41"/>
        <v>TinGuanyang Guida Nonferrous Metal Smelting Plant</v>
      </c>
    </row>
    <row r="279" spans="1:28" s="277" customFormat="1" ht="40.5">
      <c r="A279" s="216" t="s">
        <v>2474</v>
      </c>
      <c r="B279" s="217" t="s">
        <v>1154</v>
      </c>
      <c r="C279" s="221" t="s">
        <v>2436</v>
      </c>
      <c r="D279" s="283" t="s">
        <v>2436</v>
      </c>
      <c r="E279" s="217" t="s">
        <v>1138</v>
      </c>
      <c r="F279" s="217" t="s">
        <v>2474</v>
      </c>
      <c r="G279" s="217" t="s">
        <v>15520</v>
      </c>
      <c r="H279" s="218"/>
      <c r="I279" s="219"/>
      <c r="J279" s="219"/>
      <c r="K279" s="273"/>
      <c r="L279" s="273"/>
      <c r="M279" s="273"/>
      <c r="N279" s="273"/>
      <c r="O279" s="273"/>
      <c r="P279" s="220"/>
      <c r="Q279" s="274"/>
      <c r="R279" s="217" t="str">
        <f ca="1">IF(ISERROR($V279),"",OFFSET('Smelter Look-up'!$C$4,$V279-4,0)&amp;"")</f>
        <v>Modeltech Sdn Bhd</v>
      </c>
      <c r="S279" s="225" t="str">
        <f t="shared" ca="1" si="39"/>
        <v>MY</v>
      </c>
      <c r="T279" s="225" t="str">
        <f ca="1">IF(B279="","",IF(ISERROR(MATCH($J279,SorP!$B$1:$B$6230,0)),"",INDIRECT("'SorP'!$A$"&amp;MATCH($J279,SorP!$B$1:$B$6230,0))))</f>
        <v/>
      </c>
      <c r="U279" s="241"/>
      <c r="V279" s="275">
        <f>IF(C279="",NA(),MATCH($B279&amp;$C279,'Smelter Look-up'!$J:$J,0))</f>
        <v>426</v>
      </c>
      <c r="W279" s="276"/>
      <c r="X279" s="276">
        <f t="shared" si="40"/>
        <v>0</v>
      </c>
      <c r="Y279" s="276"/>
      <c r="Z279" s="276"/>
      <c r="AB279" s="278" t="str">
        <f t="shared" si="41"/>
        <v>TinModeltech Sdn Bhd</v>
      </c>
    </row>
    <row r="280" spans="1:28" s="277" customFormat="1" ht="40.5">
      <c r="A280" s="216" t="s">
        <v>15804</v>
      </c>
      <c r="B280" s="217" t="s">
        <v>1154</v>
      </c>
      <c r="C280" s="221" t="s">
        <v>1898</v>
      </c>
      <c r="D280" s="283" t="s">
        <v>15803</v>
      </c>
      <c r="E280" s="217" t="s">
        <v>1128</v>
      </c>
      <c r="F280" s="217" t="s">
        <v>15804</v>
      </c>
      <c r="G280" s="217" t="s">
        <v>13577</v>
      </c>
      <c r="H280" s="218"/>
      <c r="I280" s="219"/>
      <c r="J280" s="219"/>
      <c r="K280" s="273"/>
      <c r="L280" s="273"/>
      <c r="M280" s="273"/>
      <c r="N280" s="273" t="s">
        <v>15517</v>
      </c>
      <c r="O280" s="273" t="s">
        <v>15586</v>
      </c>
      <c r="P280" s="220"/>
      <c r="Q280" s="274" t="s">
        <v>15587</v>
      </c>
      <c r="R280" s="217" t="str">
        <f ca="1">IF(ISERROR($V280),"",OFFSET('Smelter Look-up'!$C$4,$V280-4,0)&amp;"")</f>
        <v/>
      </c>
      <c r="S280" s="225" t="str">
        <f t="shared" ca="1" si="39"/>
        <v>ID</v>
      </c>
      <c r="T280" s="225" t="str">
        <f ca="1">IF(B280="","",IF(ISERROR(MATCH($J280,SorP!$B$1:$B$6230,0)),"",INDIRECT("'SorP'!$A$"&amp;MATCH($J280,SorP!$B$1:$B$6230,0))))</f>
        <v/>
      </c>
      <c r="U280" s="241"/>
      <c r="V280" s="275">
        <f>IF(C280="",NA(),MATCH($B280&amp;$C280,'Smelter Look-up'!$J:$J,0))</f>
        <v>484</v>
      </c>
      <c r="W280" s="276"/>
      <c r="X280" s="276">
        <f t="shared" si="40"/>
        <v>0</v>
      </c>
      <c r="Y280" s="276"/>
      <c r="Z280" s="276"/>
      <c r="AB280" s="278" t="str">
        <f t="shared" si="41"/>
        <v>TinSmelter not listed</v>
      </c>
    </row>
    <row r="281" spans="1:28" s="277" customFormat="1" ht="94.5">
      <c r="A281" s="216" t="s">
        <v>2678</v>
      </c>
      <c r="B281" s="217" t="s">
        <v>1154</v>
      </c>
      <c r="C281" s="221" t="s">
        <v>2677</v>
      </c>
      <c r="D281" s="283" t="s">
        <v>2677</v>
      </c>
      <c r="E281" s="217" t="s">
        <v>1123</v>
      </c>
      <c r="F281" s="217" t="s">
        <v>2678</v>
      </c>
      <c r="G281" s="217" t="s">
        <v>15520</v>
      </c>
      <c r="H281" s="218"/>
      <c r="I281" s="219"/>
      <c r="J281" s="219"/>
      <c r="K281" s="273"/>
      <c r="L281" s="273"/>
      <c r="M281" s="273" t="s">
        <v>15529</v>
      </c>
      <c r="N281" s="273" t="s">
        <v>15644</v>
      </c>
      <c r="O281" s="273" t="s">
        <v>15574</v>
      </c>
      <c r="P281" s="220" t="s">
        <v>499</v>
      </c>
      <c r="Q281" s="274"/>
      <c r="R281" s="217" t="str">
        <f ca="1">IF(ISERROR($V281),"",OFFSET('Smelter Look-up'!$C$4,$V281-4,0)&amp;"")</f>
        <v>Guangdong Hanhe Non-Ferrous Metal Co., Ltd.</v>
      </c>
      <c r="S281" s="225" t="str">
        <f t="shared" ca="1" si="39"/>
        <v>CN</v>
      </c>
      <c r="T281" s="225" t="str">
        <f ca="1">IF(B281="","",IF(ISERROR(MATCH($J281,SorP!$B$1:$B$6230,0)),"",INDIRECT("'SorP'!$A$"&amp;MATCH($J281,SorP!$B$1:$B$6230,0))))</f>
        <v/>
      </c>
      <c r="U281" s="241"/>
      <c r="V281" s="275">
        <f>IF(C281="",NA(),MATCH($B281&amp;$C281,'Smelter Look-up'!$J:$J,0))</f>
        <v>395</v>
      </c>
      <c r="W281" s="276"/>
      <c r="X281" s="276">
        <f t="shared" si="40"/>
        <v>0</v>
      </c>
      <c r="Y281" s="276"/>
      <c r="Z281" s="276"/>
      <c r="AB281" s="278" t="str">
        <f t="shared" si="41"/>
        <v>TinGuangdong Hanhe Non-Ferrous Metal Co., Ltd.</v>
      </c>
    </row>
    <row r="282" spans="1:28" s="277" customFormat="1" ht="81">
      <c r="A282" s="216" t="s">
        <v>13265</v>
      </c>
      <c r="B282" s="217" t="s">
        <v>1154</v>
      </c>
      <c r="C282" s="221" t="s">
        <v>13264</v>
      </c>
      <c r="D282" s="283" t="s">
        <v>13264</v>
      </c>
      <c r="E282" s="217" t="s">
        <v>1123</v>
      </c>
      <c r="F282" s="217" t="s">
        <v>13265</v>
      </c>
      <c r="G282" s="217" t="s">
        <v>15520</v>
      </c>
      <c r="H282" s="218"/>
      <c r="I282" s="219"/>
      <c r="J282" s="219"/>
      <c r="K282" s="273"/>
      <c r="L282" s="273"/>
      <c r="M282" s="273" t="s">
        <v>15575</v>
      </c>
      <c r="N282" s="273" t="s">
        <v>15530</v>
      </c>
      <c r="O282" s="273" t="s">
        <v>15574</v>
      </c>
      <c r="P282" s="220" t="s">
        <v>499</v>
      </c>
      <c r="Q282" s="274"/>
      <c r="R282" s="217" t="str">
        <f ca="1">IF(ISERROR($V282),"",OFFSET('Smelter Look-up'!$C$4,$V282-4,0)&amp;"")</f>
        <v>Chifeng Dajingzi Tin Industry Co., Ltd.</v>
      </c>
      <c r="S282" s="225" t="str">
        <f t="shared" ca="1" si="39"/>
        <v>CN</v>
      </c>
      <c r="T282" s="225" t="str">
        <f ca="1">IF(B282="","",IF(ISERROR(MATCH($J282,SorP!$B$1:$B$6230,0)),"",INDIRECT("'SorP'!$A$"&amp;MATCH($J282,SorP!$B$1:$B$6230,0))))</f>
        <v/>
      </c>
      <c r="U282" s="241"/>
      <c r="V282" s="275">
        <f>IF(C282="",NA(),MATCH($B282&amp;$C282,'Smelter Look-up'!$J:$J,0))</f>
        <v>365</v>
      </c>
      <c r="W282" s="276"/>
      <c r="X282" s="276">
        <f t="shared" si="40"/>
        <v>0</v>
      </c>
      <c r="Y282" s="276"/>
      <c r="Z282" s="276"/>
      <c r="AB282" s="278" t="str">
        <f t="shared" si="41"/>
        <v>TinChifeng Dajingzi Tin Industry Co., Ltd.</v>
      </c>
    </row>
    <row r="283" spans="1:28" s="277" customFormat="1" ht="54">
      <c r="A283" s="216" t="s">
        <v>14413</v>
      </c>
      <c r="B283" s="217" t="s">
        <v>1154</v>
      </c>
      <c r="C283" s="221" t="s">
        <v>13271</v>
      </c>
      <c r="D283" s="283" t="s">
        <v>13271</v>
      </c>
      <c r="E283" s="217" t="s">
        <v>1128</v>
      </c>
      <c r="F283" s="217" t="s">
        <v>14413</v>
      </c>
      <c r="G283" s="217" t="s">
        <v>15520</v>
      </c>
      <c r="H283" s="218"/>
      <c r="I283" s="219"/>
      <c r="J283" s="219"/>
      <c r="K283" s="273"/>
      <c r="L283" s="273"/>
      <c r="M283" s="273"/>
      <c r="N283" s="273"/>
      <c r="O283" s="273"/>
      <c r="P283" s="220"/>
      <c r="Q283" s="274"/>
      <c r="R283" s="217" t="str">
        <f ca="1">IF(ISERROR($V283),"",OFFSET('Smelter Look-up'!$C$4,$V283-4,0)&amp;"")</f>
        <v>PT Bangka Serumpun</v>
      </c>
      <c r="S283" s="225" t="str">
        <f t="shared" ca="1" si="39"/>
        <v>ID</v>
      </c>
      <c r="T283" s="225" t="str">
        <f ca="1">IF(B283="","",IF(ISERROR(MATCH($J283,SorP!$B$1:$B$6230,0)),"",INDIRECT("'SorP'!$A$"&amp;MATCH($J283,SorP!$B$1:$B$6230,0))))</f>
        <v/>
      </c>
      <c r="U283" s="241"/>
      <c r="V283" s="275">
        <f>IF(C283="",NA(),MATCH($B283&amp;$C283,'Smelter Look-up'!$J:$J,0))</f>
        <v>440</v>
      </c>
      <c r="W283" s="276"/>
      <c r="X283" s="276">
        <f t="shared" si="40"/>
        <v>0</v>
      </c>
      <c r="Y283" s="276"/>
      <c r="Z283" s="276"/>
      <c r="AB283" s="278" t="str">
        <f t="shared" si="41"/>
        <v>TinPT Bangka Serumpun</v>
      </c>
    </row>
    <row r="284" spans="1:28" s="277" customFormat="1" ht="67.5">
      <c r="A284" s="216" t="s">
        <v>13270</v>
      </c>
      <c r="B284" s="217" t="s">
        <v>1154</v>
      </c>
      <c r="C284" s="221" t="s">
        <v>13269</v>
      </c>
      <c r="D284" s="283" t="s">
        <v>13269</v>
      </c>
      <c r="E284" s="217" t="s">
        <v>1137</v>
      </c>
      <c r="F284" s="217" t="s">
        <v>13270</v>
      </c>
      <c r="G284" s="217" t="s">
        <v>15520</v>
      </c>
      <c r="H284" s="218"/>
      <c r="I284" s="219"/>
      <c r="J284" s="219"/>
      <c r="K284" s="273"/>
      <c r="L284" s="273"/>
      <c r="M284" s="273"/>
      <c r="N284" s="273"/>
      <c r="O284" s="273"/>
      <c r="P284" s="220"/>
      <c r="Q284" s="274"/>
      <c r="R284" s="217" t="str">
        <f ca="1">IF(ISERROR($V284),"",OFFSET('Smelter Look-up'!$C$4,$V284-4,0)&amp;"")</f>
        <v>Pongpipat Company Limited</v>
      </c>
      <c r="S284" s="225" t="str">
        <f t="shared" ca="1" si="39"/>
        <v>MM</v>
      </c>
      <c r="T284" s="225" t="str">
        <f ca="1">IF(B284="","",IF(ISERROR(MATCH($J284,SorP!$B$1:$B$6230,0)),"",INDIRECT("'SorP'!$A$"&amp;MATCH($J284,SorP!$B$1:$B$6230,0))))</f>
        <v/>
      </c>
      <c r="U284" s="241"/>
      <c r="V284" s="275">
        <f>IF(C284="",NA(),MATCH($B284&amp;$C284,'Smelter Look-up'!$J:$J,0))</f>
        <v>436</v>
      </c>
      <c r="W284" s="276"/>
      <c r="X284" s="276">
        <f t="shared" si="40"/>
        <v>0</v>
      </c>
      <c r="Y284" s="276"/>
      <c r="Z284" s="276"/>
      <c r="AB284" s="278" t="str">
        <f t="shared" si="41"/>
        <v>TinPongpipat Company Limited</v>
      </c>
    </row>
    <row r="285" spans="1:28" s="277" customFormat="1" ht="54">
      <c r="A285" s="216" t="s">
        <v>13521</v>
      </c>
      <c r="B285" s="217" t="s">
        <v>1154</v>
      </c>
      <c r="C285" s="221" t="s">
        <v>13520</v>
      </c>
      <c r="D285" s="283" t="s">
        <v>13520</v>
      </c>
      <c r="E285" s="217" t="s">
        <v>2576</v>
      </c>
      <c r="F285" s="217" t="s">
        <v>13521</v>
      </c>
      <c r="G285" s="217" t="s">
        <v>13577</v>
      </c>
      <c r="H285" s="218"/>
      <c r="I285" s="219"/>
      <c r="J285" s="219"/>
      <c r="K285" s="273"/>
      <c r="L285" s="273"/>
      <c r="M285" s="273" t="s">
        <v>15872</v>
      </c>
      <c r="N285" s="273" t="s">
        <v>15612</v>
      </c>
      <c r="O285" s="273" t="s">
        <v>15562</v>
      </c>
      <c r="P285" s="220"/>
      <c r="Q285" s="274"/>
      <c r="R285" s="217" t="str">
        <f ca="1">IF(ISERROR($V285),"",OFFSET('Smelter Look-up'!$C$4,$V285-4,0)&amp;"")</f>
        <v>Tin Technology &amp; Refining</v>
      </c>
      <c r="S285" s="225" t="str">
        <f t="shared" ca="1" si="39"/>
        <v>US</v>
      </c>
      <c r="T285" s="225" t="str">
        <f ca="1">IF(B285="","",IF(ISERROR(MATCH($J285,SorP!$B$1:$B$6230,0)),"",INDIRECT("'SorP'!$A$"&amp;MATCH($J285,SorP!$B$1:$B$6230,0))))</f>
        <v/>
      </c>
      <c r="U285" s="241"/>
      <c r="V285" s="275">
        <f>IF(C285="",NA(),MATCH($B285&amp;$C285,'Smelter Look-up'!$J:$J,0))</f>
        <v>461</v>
      </c>
      <c r="W285" s="276"/>
      <c r="X285" s="276">
        <f t="shared" si="40"/>
        <v>0</v>
      </c>
      <c r="Y285" s="276"/>
      <c r="Z285" s="276"/>
      <c r="AB285" s="278" t="str">
        <f t="shared" si="41"/>
        <v>TinTin Technology &amp; Refining</v>
      </c>
    </row>
    <row r="286" spans="1:28" s="277" customFormat="1" ht="108">
      <c r="A286" s="216" t="s">
        <v>14148</v>
      </c>
      <c r="B286" s="217" t="s">
        <v>1154</v>
      </c>
      <c r="C286" s="221" t="s">
        <v>14147</v>
      </c>
      <c r="D286" s="283" t="s">
        <v>14147</v>
      </c>
      <c r="E286" s="217" t="s">
        <v>1123</v>
      </c>
      <c r="F286" s="217" t="s">
        <v>14148</v>
      </c>
      <c r="G286" s="217" t="s">
        <v>14250</v>
      </c>
      <c r="H286" s="218"/>
      <c r="I286" s="219"/>
      <c r="J286" s="219"/>
      <c r="K286" s="273"/>
      <c r="L286" s="273"/>
      <c r="M286" s="273"/>
      <c r="N286" s="273"/>
      <c r="O286" s="273"/>
      <c r="P286" s="220"/>
      <c r="Q286" s="274"/>
      <c r="R286" s="217" t="str">
        <f ca="1">IF(ISERROR($V286),"",OFFSET('Smelter Look-up'!$C$4,$V286-4,0)&amp;"")</f>
        <v>Dongguan CiEXPO Environmental Engineering Co., Ltd.</v>
      </c>
      <c r="S286" s="225" t="str">
        <f t="shared" ca="1" si="39"/>
        <v>CN</v>
      </c>
      <c r="T286" s="225" t="str">
        <f ca="1">IF(B286="","",IF(ISERROR(MATCH($J286,SorP!$B$1:$B$6230,0)),"",INDIRECT("'SorP'!$A$"&amp;MATCH($J286,SorP!$B$1:$B$6230,0))))</f>
        <v/>
      </c>
      <c r="U286" s="241"/>
      <c r="V286" s="275">
        <f>IF(C286="",NA(),MATCH($B286&amp;$C286,'Smelter Look-up'!$J:$J,0))</f>
        <v>373</v>
      </c>
      <c r="W286" s="276"/>
      <c r="X286" s="276">
        <f t="shared" si="40"/>
        <v>0</v>
      </c>
      <c r="Y286" s="276"/>
      <c r="Z286" s="276"/>
      <c r="AB286" s="278" t="str">
        <f t="shared" si="41"/>
        <v>TinDongguan CiEXPO Environmental Engineering Co., Ltd.</v>
      </c>
    </row>
    <row r="287" spans="1:28" s="277" customFormat="1" ht="67.5">
      <c r="A287" s="216" t="s">
        <v>14154</v>
      </c>
      <c r="B287" s="217" t="s">
        <v>1154</v>
      </c>
      <c r="C287" s="221" t="s">
        <v>14153</v>
      </c>
      <c r="D287" s="283" t="s">
        <v>14153</v>
      </c>
      <c r="E287" s="217" t="s">
        <v>1123</v>
      </c>
      <c r="F287" s="217" t="s">
        <v>14154</v>
      </c>
      <c r="G287" s="217" t="s">
        <v>14250</v>
      </c>
      <c r="H287" s="218"/>
      <c r="I287" s="219"/>
      <c r="J287" s="219"/>
      <c r="K287" s="273"/>
      <c r="L287" s="273"/>
      <c r="M287" s="273" t="s">
        <v>15529</v>
      </c>
      <c r="N287" s="273" t="s">
        <v>15533</v>
      </c>
      <c r="O287" s="273" t="s">
        <v>15534</v>
      </c>
      <c r="P287" s="220" t="s">
        <v>498</v>
      </c>
      <c r="Q287" s="274"/>
      <c r="R287" s="217" t="str">
        <f ca="1">IF(ISERROR($V287),"",OFFSET('Smelter Look-up'!$C$4,$V287-4,0)&amp;"")</f>
        <v>Ma'anshan Weitai Tin Co., Ltd.</v>
      </c>
      <c r="S287" s="225" t="str">
        <f t="shared" ca="1" si="39"/>
        <v>CN</v>
      </c>
      <c r="T287" s="225" t="str">
        <f ca="1">IF(B287="","",IF(ISERROR(MATCH($J287,SorP!$B$1:$B$6230,0)),"",INDIRECT("'SorP'!$A$"&amp;MATCH($J287,SorP!$B$1:$B$6230,0))))</f>
        <v/>
      </c>
      <c r="U287" s="241"/>
      <c r="V287" s="275">
        <f>IF(C287="",NA(),MATCH($B287&amp;$C287,'Smelter Look-up'!$J:$J,0))</f>
        <v>412</v>
      </c>
      <c r="W287" s="276"/>
      <c r="X287" s="276">
        <f t="shared" si="40"/>
        <v>0</v>
      </c>
      <c r="Y287" s="276"/>
      <c r="Z287" s="276"/>
      <c r="AB287" s="278" t="str">
        <f t="shared" si="41"/>
        <v>TinMa'anshan Weitai Tin Co., Ltd.</v>
      </c>
    </row>
    <row r="288" spans="1:28" s="277" customFormat="1" ht="40.5">
      <c r="A288" s="216" t="s">
        <v>15818</v>
      </c>
      <c r="B288" s="217" t="s">
        <v>1154</v>
      </c>
      <c r="C288" s="221" t="s">
        <v>1898</v>
      </c>
      <c r="D288" s="283" t="s">
        <v>15817</v>
      </c>
      <c r="E288" s="217" t="s">
        <v>1128</v>
      </c>
      <c r="F288" s="217" t="s">
        <v>15818</v>
      </c>
      <c r="G288" s="217" t="s">
        <v>14250</v>
      </c>
      <c r="H288" s="218"/>
      <c r="I288" s="219"/>
      <c r="J288" s="219"/>
      <c r="K288" s="273"/>
      <c r="L288" s="273"/>
      <c r="M288" s="273"/>
      <c r="N288" s="273"/>
      <c r="O288" s="273"/>
      <c r="P288" s="220"/>
      <c r="Q288" s="274"/>
      <c r="R288" s="217" t="str">
        <f ca="1">IF(ISERROR($V288),"",OFFSET('Smelter Look-up'!$C$4,$V288-4,0)&amp;"")</f>
        <v/>
      </c>
      <c r="S288" s="225" t="str">
        <f t="shared" ca="1" si="39"/>
        <v>ID</v>
      </c>
      <c r="T288" s="225" t="str">
        <f ca="1">IF(B288="","",IF(ISERROR(MATCH($J288,SorP!$B$1:$B$6230,0)),"",INDIRECT("'SorP'!$A$"&amp;MATCH($J288,SorP!$B$1:$B$6230,0))))</f>
        <v/>
      </c>
      <c r="U288" s="241"/>
      <c r="V288" s="275">
        <f>IF(C288="",NA(),MATCH($B288&amp;$C288,'Smelter Look-up'!$J:$J,0))</f>
        <v>484</v>
      </c>
      <c r="W288" s="276"/>
      <c r="X288" s="276">
        <f t="shared" si="40"/>
        <v>0</v>
      </c>
      <c r="Y288" s="276"/>
      <c r="Z288" s="276"/>
      <c r="AB288" s="278" t="str">
        <f t="shared" si="41"/>
        <v>TinSmelter not listed</v>
      </c>
    </row>
    <row r="289" spans="1:28" s="277" customFormat="1" ht="40.5">
      <c r="A289" s="216" t="s">
        <v>14240</v>
      </c>
      <c r="B289" s="217" t="s">
        <v>1154</v>
      </c>
      <c r="C289" s="221" t="s">
        <v>14224</v>
      </c>
      <c r="D289" s="283" t="s">
        <v>14224</v>
      </c>
      <c r="E289" s="217" t="s">
        <v>13442</v>
      </c>
      <c r="F289" s="217" t="s">
        <v>14240</v>
      </c>
      <c r="G289" s="217" t="s">
        <v>13577</v>
      </c>
      <c r="H289" s="218"/>
      <c r="I289" s="219"/>
      <c r="J289" s="219"/>
      <c r="K289" s="273"/>
      <c r="L289" s="273"/>
      <c r="M289" s="273"/>
      <c r="N289" s="273"/>
      <c r="O289" s="273"/>
      <c r="P289" s="220"/>
      <c r="Q289" s="274"/>
      <c r="R289" s="217" t="str">
        <f ca="1">IF(ISERROR($V289),"",OFFSET('Smelter Look-up'!$C$4,$V289-4,0)&amp;"")</f>
        <v>Luna Smelter, Ltd.</v>
      </c>
      <c r="S289" s="225" t="str">
        <f t="shared" ca="1" si="39"/>
        <v>RW</v>
      </c>
      <c r="T289" s="225" t="str">
        <f ca="1">IF(B289="","",IF(ISERROR(MATCH($J289,SorP!$B$1:$B$6230,0)),"",INDIRECT("'SorP'!$A$"&amp;MATCH($J289,SorP!$B$1:$B$6230,0))))</f>
        <v/>
      </c>
      <c r="U289" s="241"/>
      <c r="V289" s="275">
        <f>IF(C289="",NA(),MATCH($B289&amp;$C289,'Smelter Look-up'!$J:$J,0))</f>
        <v>411</v>
      </c>
      <c r="W289" s="276"/>
      <c r="X289" s="276">
        <f t="shared" si="40"/>
        <v>0</v>
      </c>
      <c r="Y289" s="276"/>
      <c r="Z289" s="276"/>
      <c r="AB289" s="278" t="str">
        <f t="shared" si="41"/>
        <v>TinLuna Smelter, Ltd.</v>
      </c>
    </row>
    <row r="290" spans="1:28" s="277" customFormat="1" ht="94.5">
      <c r="A290" s="216" t="s">
        <v>14162</v>
      </c>
      <c r="B290" s="217" t="s">
        <v>1154</v>
      </c>
      <c r="C290" s="221" t="s">
        <v>14161</v>
      </c>
      <c r="D290" s="283" t="s">
        <v>14161</v>
      </c>
      <c r="E290" s="217" t="s">
        <v>1123</v>
      </c>
      <c r="F290" s="217" t="s">
        <v>14162</v>
      </c>
      <c r="G290" s="217" t="s">
        <v>14250</v>
      </c>
      <c r="H290" s="218"/>
      <c r="I290" s="219"/>
      <c r="J290" s="219"/>
      <c r="K290" s="273"/>
      <c r="L290" s="273"/>
      <c r="M290" s="273"/>
      <c r="N290" s="273"/>
      <c r="O290" s="273" t="s">
        <v>15528</v>
      </c>
      <c r="P290" s="220" t="s">
        <v>499</v>
      </c>
      <c r="Q290" s="274"/>
      <c r="R290" s="217" t="str">
        <f ca="1">IF(ISERROR($V290),"",OFFSET('Smelter Look-up'!$C$4,$V290-4,0)&amp;"")</f>
        <v>Yunnan Yunfan Non-ferrous Metals Co., Ltd.</v>
      </c>
      <c r="S290" s="225" t="str">
        <f t="shared" ca="1" si="39"/>
        <v>CN</v>
      </c>
      <c r="T290" s="225" t="str">
        <f ca="1">IF(B290="","",IF(ISERROR(MATCH($J290,SorP!$B$1:$B$6230,0)),"",INDIRECT("'SorP'!$A$"&amp;MATCH($J290,SorP!$B$1:$B$6230,0))))</f>
        <v/>
      </c>
      <c r="U290" s="241"/>
      <c r="V290" s="275">
        <f>IF(C290="",NA(),MATCH($B290&amp;$C290,'Smelter Look-up'!$J:$J,0))</f>
        <v>481</v>
      </c>
      <c r="W290" s="276"/>
      <c r="X290" s="276">
        <f t="shared" si="40"/>
        <v>0</v>
      </c>
      <c r="Y290" s="276"/>
      <c r="Z290" s="276"/>
      <c r="AB290" s="278" t="str">
        <f t="shared" si="41"/>
        <v>TinYunnan Yunfan Non-ferrous Metals Co., Ltd.</v>
      </c>
    </row>
    <row r="291" spans="1:28" s="277" customFormat="1" ht="81">
      <c r="A291" s="216" t="s">
        <v>14158</v>
      </c>
      <c r="B291" s="217" t="s">
        <v>1154</v>
      </c>
      <c r="C291" s="221" t="s">
        <v>14157</v>
      </c>
      <c r="D291" s="283" t="s">
        <v>14157</v>
      </c>
      <c r="E291" s="217" t="s">
        <v>1129</v>
      </c>
      <c r="F291" s="217" t="s">
        <v>14158</v>
      </c>
      <c r="G291" s="217" t="s">
        <v>13577</v>
      </c>
      <c r="H291" s="218"/>
      <c r="I291" s="219"/>
      <c r="J291" s="219"/>
      <c r="K291" s="273"/>
      <c r="L291" s="273"/>
      <c r="M291" s="273"/>
      <c r="N291" s="273"/>
      <c r="O291" s="273"/>
      <c r="P291" s="220"/>
      <c r="Q291" s="274"/>
      <c r="R291" s="217" t="str">
        <f ca="1">IF(ISERROR($V291),"",OFFSET('Smelter Look-up'!$C$4,$V291-4,0)&amp;"")</f>
        <v>Precious Minerals and Smelting Limited</v>
      </c>
      <c r="S291" s="225" t="str">
        <f t="shared" ca="1" si="39"/>
        <v>IN</v>
      </c>
      <c r="T291" s="225" t="str">
        <f ca="1">IF(B291="","",IF(ISERROR(MATCH($J291,SorP!$B$1:$B$6230,0)),"",INDIRECT("'SorP'!$A$"&amp;MATCH($J291,SorP!$B$1:$B$6230,0))))</f>
        <v/>
      </c>
      <c r="U291" s="241"/>
      <c r="V291" s="275">
        <f>IF(C291="",NA(),MATCH($B291&amp;$C291,'Smelter Look-up'!$J:$J,0))</f>
        <v>437</v>
      </c>
      <c r="W291" s="276"/>
      <c r="X291" s="276">
        <f t="shared" si="40"/>
        <v>0</v>
      </c>
      <c r="Y291" s="276"/>
      <c r="Z291" s="276"/>
      <c r="AB291" s="278" t="str">
        <f t="shared" si="41"/>
        <v>TinPrecious Minerals and Smelting Limited</v>
      </c>
    </row>
    <row r="292" spans="1:28" s="277" customFormat="1" ht="94.5">
      <c r="A292" s="216" t="s">
        <v>14150</v>
      </c>
      <c r="B292" s="217" t="s">
        <v>1154</v>
      </c>
      <c r="C292" s="221" t="s">
        <v>14223</v>
      </c>
      <c r="D292" s="283" t="s">
        <v>14223</v>
      </c>
      <c r="E292" s="217" t="s">
        <v>1123</v>
      </c>
      <c r="F292" s="217" t="s">
        <v>14150</v>
      </c>
      <c r="G292" s="217" t="s">
        <v>14250</v>
      </c>
      <c r="H292" s="218"/>
      <c r="I292" s="219"/>
      <c r="J292" s="219"/>
      <c r="K292" s="273"/>
      <c r="L292" s="273"/>
      <c r="M292" s="273"/>
      <c r="N292" s="273"/>
      <c r="O292" s="273"/>
      <c r="P292" s="220"/>
      <c r="Q292" s="274"/>
      <c r="R292" s="217" t="str">
        <f ca="1">IF(ISERROR($V292),"",OFFSET('Smelter Look-up'!$C$4,$V292-4,0)&amp;"")</f>
        <v>Gejiu City Fuxiang Industry and Trade Co., Ltd.</v>
      </c>
      <c r="S292" s="225" t="str">
        <f t="shared" ca="1" si="39"/>
        <v>CN</v>
      </c>
      <c r="T292" s="225" t="str">
        <f ca="1">IF(B292="","",IF(ISERROR(MATCH($J292,SorP!$B$1:$B$6230,0)),"",INDIRECT("'SorP'!$A$"&amp;MATCH($J292,SorP!$B$1:$B$6230,0))))</f>
        <v/>
      </c>
      <c r="U292" s="241"/>
      <c r="V292" s="275">
        <f>IF(C292="",NA(),MATCH($B292&amp;$C292,'Smelter Look-up'!$J:$J,0))</f>
        <v>386</v>
      </c>
      <c r="W292" s="276"/>
      <c r="X292" s="276">
        <f t="shared" si="40"/>
        <v>0</v>
      </c>
      <c r="Y292" s="276"/>
      <c r="Z292" s="276"/>
      <c r="AB292" s="278" t="str">
        <f t="shared" si="41"/>
        <v>TinGejiu City Fuxiang Industry and Trade Co., Ltd.</v>
      </c>
    </row>
    <row r="293" spans="1:28" s="277" customFormat="1" ht="54">
      <c r="A293" s="216" t="s">
        <v>810</v>
      </c>
      <c r="B293" s="217" t="s">
        <v>1156</v>
      </c>
      <c r="C293" s="221" t="s">
        <v>1898</v>
      </c>
      <c r="D293" s="283" t="s">
        <v>15519</v>
      </c>
      <c r="E293" s="217" t="s">
        <v>1131</v>
      </c>
      <c r="F293" s="217" t="s">
        <v>810</v>
      </c>
      <c r="G293" s="217" t="s">
        <v>15520</v>
      </c>
      <c r="H293" s="218"/>
      <c r="I293" s="219"/>
      <c r="J293" s="219"/>
      <c r="K293" s="273"/>
      <c r="L293" s="273"/>
      <c r="M293" s="273" t="s">
        <v>15521</v>
      </c>
      <c r="N293" s="273" t="s">
        <v>15522</v>
      </c>
      <c r="O293" s="273" t="s">
        <v>15523</v>
      </c>
      <c r="P293" s="220" t="s">
        <v>499</v>
      </c>
      <c r="Q293" s="274"/>
      <c r="R293" s="217" t="str">
        <f ca="1">IF(ISERROR($V293),"",OFFSET('Smelter Look-up'!$C$4,$V293-4,0)&amp;"")</f>
        <v/>
      </c>
      <c r="S293" s="225" t="str">
        <f t="shared" ca="1" si="39"/>
        <v>JP</v>
      </c>
      <c r="T293" s="225" t="str">
        <f ca="1">IF(B293="","",IF(ISERROR(MATCH($J293,SorP!$B$1:$B$6230,0)),"",INDIRECT("'SorP'!$A$"&amp;MATCH($J293,SorP!$B$1:$B$6230,0))))</f>
        <v/>
      </c>
      <c r="U293" s="241"/>
      <c r="V293" s="275">
        <f>IF(C293="",NA(),MATCH($B293&amp;$C293,'Smelter Look-up'!$J:$J,0))</f>
        <v>590</v>
      </c>
      <c r="W293" s="276"/>
      <c r="X293" s="276">
        <f t="shared" si="40"/>
        <v>0</v>
      </c>
      <c r="Y293" s="276"/>
      <c r="Z293" s="276"/>
      <c r="AB293" s="278" t="str">
        <f t="shared" si="41"/>
        <v>TungstenSmelter not listed</v>
      </c>
    </row>
    <row r="294" spans="1:28" s="277" customFormat="1" ht="67.5">
      <c r="A294" s="216" t="s">
        <v>811</v>
      </c>
      <c r="B294" s="217" t="s">
        <v>1156</v>
      </c>
      <c r="C294" s="221" t="s">
        <v>151</v>
      </c>
      <c r="D294" s="283" t="s">
        <v>151</v>
      </c>
      <c r="E294" s="217" t="s">
        <v>2576</v>
      </c>
      <c r="F294" s="217" t="s">
        <v>811</v>
      </c>
      <c r="G294" s="217" t="s">
        <v>15520</v>
      </c>
      <c r="H294" s="218"/>
      <c r="I294" s="219"/>
      <c r="J294" s="219"/>
      <c r="K294" s="273"/>
      <c r="L294" s="273"/>
      <c r="M294" s="273" t="s">
        <v>15707</v>
      </c>
      <c r="N294" s="273" t="s">
        <v>15530</v>
      </c>
      <c r="O294" s="273" t="s">
        <v>15708</v>
      </c>
      <c r="P294" s="220" t="s">
        <v>499</v>
      </c>
      <c r="Q294" s="274"/>
      <c r="R294" s="217" t="str">
        <f ca="1">IF(ISERROR($V294),"",OFFSET('Smelter Look-up'!$C$4,$V294-4,0)&amp;"")</f>
        <v>Kennametal Huntsville</v>
      </c>
      <c r="S294" s="225" t="str">
        <f t="shared" ref="S294:S324" ca="1" si="42">IF(B294="","",IF(ISERROR(MATCH($E294,CL,0)),"Unknown",INDIRECT("'C'!$A$"&amp;MATCH($E294,CL,0)+1)))</f>
        <v>US</v>
      </c>
      <c r="T294" s="225" t="str">
        <f ca="1">IF(B294="","",IF(ISERROR(MATCH($J294,SorP!$B$1:$B$6230,0)),"",INDIRECT("'SorP'!$A$"&amp;MATCH($J294,SorP!$B$1:$B$6230,0))))</f>
        <v/>
      </c>
      <c r="U294" s="241"/>
      <c r="V294" s="275">
        <f>IF(C294="",NA(),MATCH($B294&amp;$C294,'Smelter Look-up'!$J:$J,0))</f>
        <v>538</v>
      </c>
      <c r="W294" s="276"/>
      <c r="X294" s="276">
        <f t="shared" ref="X294:X324" si="43">IF(AND(C294="Smelter not listed",OR(LEN(D294)=0,LEN(E294)=0)),1,0)</f>
        <v>0</v>
      </c>
      <c r="Y294" s="276"/>
      <c r="Z294" s="276"/>
      <c r="AB294" s="278" t="str">
        <f t="shared" ref="AB294:AB324" si="44">B294&amp;C294</f>
        <v>TungstenKennametal Huntsville</v>
      </c>
    </row>
    <row r="295" spans="1:28" s="277" customFormat="1" ht="94.5">
      <c r="A295" s="216" t="s">
        <v>812</v>
      </c>
      <c r="B295" s="217" t="s">
        <v>1156</v>
      </c>
      <c r="C295" s="221" t="s">
        <v>1403</v>
      </c>
      <c r="D295" s="283" t="s">
        <v>1403</v>
      </c>
      <c r="E295" s="217" t="s">
        <v>1123</v>
      </c>
      <c r="F295" s="217" t="s">
        <v>812</v>
      </c>
      <c r="G295" s="217" t="s">
        <v>15520</v>
      </c>
      <c r="H295" s="218"/>
      <c r="I295" s="219"/>
      <c r="J295" s="219"/>
      <c r="K295" s="273"/>
      <c r="L295" s="273"/>
      <c r="M295" s="273" t="s">
        <v>15648</v>
      </c>
      <c r="N295" s="273" t="s">
        <v>15517</v>
      </c>
      <c r="O295" s="273" t="s">
        <v>15649</v>
      </c>
      <c r="P295" s="220"/>
      <c r="Q295" s="274"/>
      <c r="R295" s="217" t="str">
        <f ca="1">IF(ISERROR($V295),"",OFFSET('Smelter Look-up'!$C$4,$V295-4,0)&amp;"")</f>
        <v>Guangdong Xianglu Tungsten Co., Ltd.</v>
      </c>
      <c r="S295" s="225" t="str">
        <f t="shared" ca="1" si="42"/>
        <v>CN</v>
      </c>
      <c r="T295" s="225" t="str">
        <f ca="1">IF(B295="","",IF(ISERROR(MATCH($J295,SorP!$B$1:$B$6230,0)),"",INDIRECT("'SorP'!$A$"&amp;MATCH($J295,SorP!$B$1:$B$6230,0))))</f>
        <v/>
      </c>
      <c r="U295" s="241"/>
      <c r="V295" s="275">
        <f>IF(C295="",NA(),MATCH($B295&amp;$C295,'Smelter Look-up'!$J:$J,0))</f>
        <v>514</v>
      </c>
      <c r="W295" s="276"/>
      <c r="X295" s="276">
        <f t="shared" si="43"/>
        <v>0</v>
      </c>
      <c r="Y295" s="276"/>
      <c r="Z295" s="276"/>
      <c r="AB295" s="278" t="str">
        <f t="shared" si="44"/>
        <v>TungstenGuangdong Xianglu Tungsten Co., Ltd.</v>
      </c>
    </row>
    <row r="296" spans="1:28" s="277" customFormat="1" ht="108">
      <c r="A296" s="216" t="s">
        <v>813</v>
      </c>
      <c r="B296" s="217" t="s">
        <v>1156</v>
      </c>
      <c r="C296" s="221" t="s">
        <v>1402</v>
      </c>
      <c r="D296" s="283" t="s">
        <v>1402</v>
      </c>
      <c r="E296" s="217" t="s">
        <v>1123</v>
      </c>
      <c r="F296" s="217" t="s">
        <v>813</v>
      </c>
      <c r="G296" s="217" t="s">
        <v>15520</v>
      </c>
      <c r="H296" s="218"/>
      <c r="I296" s="219"/>
      <c r="J296" s="219"/>
      <c r="K296" s="273"/>
      <c r="L296" s="273"/>
      <c r="M296" s="273" t="s">
        <v>15581</v>
      </c>
      <c r="N296" s="273" t="s">
        <v>15582</v>
      </c>
      <c r="O296" s="273" t="s">
        <v>15579</v>
      </c>
      <c r="P296" s="220" t="s">
        <v>499</v>
      </c>
      <c r="Q296" s="274"/>
      <c r="R296" s="217" t="str">
        <f ca="1">IF(ISERROR($V296),"",OFFSET('Smelter Look-up'!$C$4,$V296-4,0)&amp;"")</f>
        <v>Chongyi Zhangyuan Tungsten Co., Ltd.</v>
      </c>
      <c r="S296" s="225" t="str">
        <f t="shared" ca="1" si="42"/>
        <v>CN</v>
      </c>
      <c r="T296" s="225" t="str">
        <f ca="1">IF(B296="","",IF(ISERROR(MATCH($J296,SorP!$B$1:$B$6230,0)),"",INDIRECT("'SorP'!$A$"&amp;MATCH($J296,SorP!$B$1:$B$6230,0))))</f>
        <v/>
      </c>
      <c r="U296" s="241"/>
      <c r="V296" s="275">
        <f>IF(C296="",NA(),MATCH($B296&amp;$C296,'Smelter Look-up'!$J:$J,0))</f>
        <v>501</v>
      </c>
      <c r="W296" s="276"/>
      <c r="X296" s="276">
        <f t="shared" si="43"/>
        <v>0</v>
      </c>
      <c r="Y296" s="276"/>
      <c r="Z296" s="276"/>
      <c r="AB296" s="278" t="str">
        <f t="shared" si="44"/>
        <v>TungstenChongyi Zhangyuan Tungsten Co., Ltd.</v>
      </c>
    </row>
    <row r="297" spans="1:28" s="277" customFormat="1" ht="81">
      <c r="A297" s="216" t="s">
        <v>814</v>
      </c>
      <c r="B297" s="217" t="s">
        <v>1156</v>
      </c>
      <c r="C297" s="221" t="s">
        <v>837</v>
      </c>
      <c r="D297" s="283" t="s">
        <v>837</v>
      </c>
      <c r="E297" s="217" t="s">
        <v>1123</v>
      </c>
      <c r="F297" s="217" t="s">
        <v>814</v>
      </c>
      <c r="G297" s="217" t="s">
        <v>13577</v>
      </c>
      <c r="H297" s="218"/>
      <c r="I297" s="219"/>
      <c r="J297" s="219"/>
      <c r="K297" s="273"/>
      <c r="L297" s="273"/>
      <c r="M297" s="273" t="s">
        <v>15621</v>
      </c>
      <c r="N297" s="273" t="s">
        <v>15530</v>
      </c>
      <c r="O297" s="273" t="s">
        <v>15622</v>
      </c>
      <c r="P297" s="220" t="s">
        <v>499</v>
      </c>
      <c r="Q297" s="274"/>
      <c r="R297" s="217" t="str">
        <f ca="1">IF(ISERROR($V297),"",OFFSET('Smelter Look-up'!$C$4,$V297-4,0)&amp;"")</f>
        <v>Fujian Jinxin Tungsten Co., Ltd.</v>
      </c>
      <c r="S297" s="225" t="str">
        <f t="shared" ca="1" si="42"/>
        <v>CN</v>
      </c>
      <c r="T297" s="225" t="str">
        <f ca="1">IF(B297="","",IF(ISERROR(MATCH($J297,SorP!$B$1:$B$6230,0)),"",INDIRECT("'SorP'!$A$"&amp;MATCH($J297,SorP!$B$1:$B$6230,0))))</f>
        <v/>
      </c>
      <c r="U297" s="241"/>
      <c r="V297" s="275">
        <f>IF(C297="",NA(),MATCH($B297&amp;$C297,'Smelter Look-up'!$J:$J,0))</f>
        <v>506</v>
      </c>
      <c r="W297" s="276"/>
      <c r="X297" s="276">
        <f t="shared" si="43"/>
        <v>0</v>
      </c>
      <c r="Y297" s="276"/>
      <c r="Z297" s="276"/>
      <c r="AB297" s="278" t="str">
        <f t="shared" si="44"/>
        <v>TungstenFujian Jinxin Tungsten Co., Ltd.</v>
      </c>
    </row>
    <row r="298" spans="1:28" s="277" customFormat="1" ht="81">
      <c r="A298" s="216" t="s">
        <v>815</v>
      </c>
      <c r="B298" s="217" t="s">
        <v>1156</v>
      </c>
      <c r="C298" s="221" t="s">
        <v>1</v>
      </c>
      <c r="D298" s="283" t="s">
        <v>1</v>
      </c>
      <c r="E298" s="217" t="s">
        <v>2576</v>
      </c>
      <c r="F298" s="217" t="s">
        <v>815</v>
      </c>
      <c r="G298" s="217" t="s">
        <v>15520</v>
      </c>
      <c r="H298" s="218"/>
      <c r="I298" s="219"/>
      <c r="J298" s="219"/>
      <c r="K298" s="273"/>
      <c r="L298" s="273"/>
      <c r="M298" s="273" t="s">
        <v>15640</v>
      </c>
      <c r="N298" s="273" t="s">
        <v>15641</v>
      </c>
      <c r="O298" s="273" t="s">
        <v>15642</v>
      </c>
      <c r="P298" s="220" t="s">
        <v>499</v>
      </c>
      <c r="Q298" s="274"/>
      <c r="R298" s="217" t="str">
        <f ca="1">IF(ISERROR($V298),"",OFFSET('Smelter Look-up'!$C$4,$V298-4,0)&amp;"")</f>
        <v>Global Tungsten &amp; Powders Corp.</v>
      </c>
      <c r="S298" s="225" t="str">
        <f t="shared" ca="1" si="42"/>
        <v>US</v>
      </c>
      <c r="T298" s="225" t="str">
        <f ca="1">IF(B298="","",IF(ISERROR(MATCH($J298,SorP!$B$1:$B$6230,0)),"",INDIRECT("'SorP'!$A$"&amp;MATCH($J298,SorP!$B$1:$B$6230,0))))</f>
        <v/>
      </c>
      <c r="U298" s="241"/>
      <c r="V298" s="275">
        <f>IF(C298="",NA(),MATCH($B298&amp;$C298,'Smelter Look-up'!$J:$J,0))</f>
        <v>512</v>
      </c>
      <c r="W298" s="276"/>
      <c r="X298" s="276">
        <f t="shared" si="43"/>
        <v>0</v>
      </c>
      <c r="Y298" s="276"/>
      <c r="Z298" s="276"/>
      <c r="AB298" s="278" t="str">
        <f t="shared" si="44"/>
        <v>TungstenGlobal Tungsten &amp; Powders Corp.</v>
      </c>
    </row>
    <row r="299" spans="1:28" s="277" customFormat="1" ht="67.5">
      <c r="A299" s="216" t="s">
        <v>816</v>
      </c>
      <c r="B299" s="217" t="s">
        <v>1156</v>
      </c>
      <c r="C299" s="221" t="s">
        <v>2324</v>
      </c>
      <c r="D299" s="283" t="s">
        <v>2324</v>
      </c>
      <c r="E299" s="217" t="s">
        <v>1123</v>
      </c>
      <c r="F299" s="217" t="s">
        <v>816</v>
      </c>
      <c r="G299" s="217" t="s">
        <v>15520</v>
      </c>
      <c r="H299" s="218"/>
      <c r="I299" s="219"/>
      <c r="J299" s="219"/>
      <c r="K299" s="273"/>
      <c r="L299" s="273"/>
      <c r="M299" s="273" t="s">
        <v>15529</v>
      </c>
      <c r="N299" s="273" t="s">
        <v>15517</v>
      </c>
      <c r="O299" s="273" t="s">
        <v>15527</v>
      </c>
      <c r="P299" s="220" t="s">
        <v>499</v>
      </c>
      <c r="Q299" s="274"/>
      <c r="R299" s="217" t="str">
        <f ca="1">IF(ISERROR($V299),"",OFFSET('Smelter Look-up'!$C$4,$V299-4,0)&amp;"")</f>
        <v>Hunan Chenzhou Mining Co., Ltd.</v>
      </c>
      <c r="S299" s="225" t="str">
        <f t="shared" ca="1" si="42"/>
        <v>CN</v>
      </c>
      <c r="T299" s="225" t="str">
        <f ca="1">IF(B299="","",IF(ISERROR(MATCH($J299,SorP!$B$1:$B$6230,0)),"",INDIRECT("'SorP'!$A$"&amp;MATCH($J299,SorP!$B$1:$B$6230,0))))</f>
        <v/>
      </c>
      <c r="U299" s="241"/>
      <c r="V299" s="275">
        <f>IF(C299="",NA(),MATCH($B299&amp;$C299,'Smelter Look-up'!$J:$J,0))</f>
        <v>519</v>
      </c>
      <c r="W299" s="276"/>
      <c r="X299" s="276">
        <f t="shared" si="43"/>
        <v>0</v>
      </c>
      <c r="Y299" s="276"/>
      <c r="Z299" s="276"/>
      <c r="AB299" s="278" t="str">
        <f t="shared" si="44"/>
        <v>TungstenHunan Chenzhou Mining Co., Ltd.</v>
      </c>
    </row>
    <row r="300" spans="1:28" s="277" customFormat="1" ht="108">
      <c r="A300" s="216" t="s">
        <v>817</v>
      </c>
      <c r="B300" s="217" t="s">
        <v>1156</v>
      </c>
      <c r="C300" s="221" t="s">
        <v>1404</v>
      </c>
      <c r="D300" s="283" t="s">
        <v>1404</v>
      </c>
      <c r="E300" s="217" t="s">
        <v>1123</v>
      </c>
      <c r="F300" s="217" t="s">
        <v>817</v>
      </c>
      <c r="G300" s="217" t="s">
        <v>15520</v>
      </c>
      <c r="H300" s="218"/>
      <c r="I300" s="219"/>
      <c r="J300" s="219"/>
      <c r="K300" s="273"/>
      <c r="L300" s="273"/>
      <c r="M300" s="273" t="s">
        <v>15675</v>
      </c>
      <c r="N300" s="273" t="s">
        <v>15676</v>
      </c>
      <c r="O300" s="273" t="s">
        <v>15579</v>
      </c>
      <c r="P300" s="220" t="s">
        <v>499</v>
      </c>
      <c r="Q300" s="274"/>
      <c r="R300" s="217" t="str">
        <f ca="1">IF(ISERROR($V300),"",OFFSET('Smelter Look-up'!$C$4,$V300-4,0)&amp;"")</f>
        <v>Hunan Chunchang Nonferrous Metals Co., Ltd.</v>
      </c>
      <c r="S300" s="225" t="str">
        <f t="shared" ca="1" si="42"/>
        <v>CN</v>
      </c>
      <c r="T300" s="225" t="str">
        <f ca="1">IF(B300="","",IF(ISERROR(MATCH($J300,SorP!$B$1:$B$6230,0)),"",INDIRECT("'SorP'!$A$"&amp;MATCH($J300,SorP!$B$1:$B$6230,0))))</f>
        <v/>
      </c>
      <c r="U300" s="241"/>
      <c r="V300" s="275">
        <f>IF(C300="",NA(),MATCH($B300&amp;$C300,'Smelter Look-up'!$J:$J,0))</f>
        <v>522</v>
      </c>
      <c r="W300" s="276"/>
      <c r="X300" s="276">
        <f t="shared" si="43"/>
        <v>0</v>
      </c>
      <c r="Y300" s="276"/>
      <c r="Z300" s="276"/>
      <c r="AB300" s="278" t="str">
        <f t="shared" si="44"/>
        <v>TungstenHunan Chunchang Nonferrous Metals Co., Ltd.</v>
      </c>
    </row>
    <row r="301" spans="1:28" s="277" customFormat="1" ht="67.5">
      <c r="A301" s="216" t="s">
        <v>818</v>
      </c>
      <c r="B301" s="217" t="s">
        <v>1156</v>
      </c>
      <c r="C301" s="221" t="s">
        <v>1405</v>
      </c>
      <c r="D301" s="283" t="s">
        <v>1405</v>
      </c>
      <c r="E301" s="217" t="s">
        <v>1131</v>
      </c>
      <c r="F301" s="217" t="s">
        <v>818</v>
      </c>
      <c r="G301" s="217" t="s">
        <v>15520</v>
      </c>
      <c r="H301" s="218"/>
      <c r="I301" s="219"/>
      <c r="J301" s="219"/>
      <c r="K301" s="273"/>
      <c r="L301" s="273"/>
      <c r="M301" s="273" t="s">
        <v>15683</v>
      </c>
      <c r="N301" s="273" t="s">
        <v>15612</v>
      </c>
      <c r="O301" s="273" t="s">
        <v>15684</v>
      </c>
      <c r="P301" s="220" t="s">
        <v>499</v>
      </c>
      <c r="Q301" s="274"/>
      <c r="R301" s="217" t="str">
        <f ca="1">IF(ISERROR($V301),"",OFFSET('Smelter Look-up'!$C$4,$V301-4,0)&amp;"")</f>
        <v>Japan New Metals Co., Ltd.</v>
      </c>
      <c r="S301" s="225" t="str">
        <f t="shared" ca="1" si="42"/>
        <v>JP</v>
      </c>
      <c r="T301" s="225" t="str">
        <f ca="1">IF(B301="","",IF(ISERROR(MATCH($J301,SorP!$B$1:$B$6230,0)),"",INDIRECT("'SorP'!$A$"&amp;MATCH($J301,SorP!$B$1:$B$6230,0))))</f>
        <v/>
      </c>
      <c r="U301" s="241"/>
      <c r="V301" s="275">
        <f>IF(C301="",NA(),MATCH($B301&amp;$C301,'Smelter Look-up'!$J:$J,0))</f>
        <v>525</v>
      </c>
      <c r="W301" s="276"/>
      <c r="X301" s="276">
        <f t="shared" si="43"/>
        <v>0</v>
      </c>
      <c r="Y301" s="276"/>
      <c r="Z301" s="276"/>
      <c r="AB301" s="278" t="str">
        <f t="shared" si="44"/>
        <v>TungstenJapan New Metals Co., Ltd.</v>
      </c>
    </row>
    <row r="302" spans="1:28" s="277" customFormat="1" ht="108">
      <c r="A302" s="216" t="s">
        <v>819</v>
      </c>
      <c r="B302" s="217" t="s">
        <v>1156</v>
      </c>
      <c r="C302" s="221" t="s">
        <v>152</v>
      </c>
      <c r="D302" s="283" t="s">
        <v>152</v>
      </c>
      <c r="E302" s="217" t="s">
        <v>1123</v>
      </c>
      <c r="F302" s="217" t="s">
        <v>819</v>
      </c>
      <c r="G302" s="217" t="s">
        <v>15520</v>
      </c>
      <c r="H302" s="218"/>
      <c r="I302" s="219"/>
      <c r="J302" s="219"/>
      <c r="K302" s="273"/>
      <c r="L302" s="273"/>
      <c r="M302" s="273" t="s">
        <v>15623</v>
      </c>
      <c r="N302" s="273" t="s">
        <v>15624</v>
      </c>
      <c r="O302" s="273" t="s">
        <v>15572</v>
      </c>
      <c r="P302" s="220" t="s">
        <v>499</v>
      </c>
      <c r="Q302" s="274"/>
      <c r="R302" s="217" t="str">
        <f ca="1">IF(ISERROR($V302),"",OFFSET('Smelter Look-up'!$C$4,$V302-4,0)&amp;"")</f>
        <v>Ganzhou Huaxing Tungsten Products Co., Ltd.</v>
      </c>
      <c r="S302" s="225" t="str">
        <f t="shared" ca="1" si="42"/>
        <v>CN</v>
      </c>
      <c r="T302" s="225" t="str">
        <f ca="1">IF(B302="","",IF(ISERROR(MATCH($J302,SorP!$B$1:$B$6230,0)),"",INDIRECT("'SorP'!$A$"&amp;MATCH($J302,SorP!$B$1:$B$6230,0))))</f>
        <v/>
      </c>
      <c r="U302" s="241"/>
      <c r="V302" s="275">
        <f>IF(C302="",NA(),MATCH($B302&amp;$C302,'Smelter Look-up'!$J:$J,0))</f>
        <v>508</v>
      </c>
      <c r="W302" s="276"/>
      <c r="X302" s="276">
        <f t="shared" si="43"/>
        <v>0</v>
      </c>
      <c r="Y302" s="276"/>
      <c r="Z302" s="276"/>
      <c r="AB302" s="278" t="str">
        <f t="shared" si="44"/>
        <v>TungstenGanzhou Huaxing Tungsten Products Co., Ltd.</v>
      </c>
    </row>
    <row r="303" spans="1:28" s="277" customFormat="1" ht="54">
      <c r="A303" s="216" t="s">
        <v>820</v>
      </c>
      <c r="B303" s="217" t="s">
        <v>1156</v>
      </c>
      <c r="C303" s="221" t="s">
        <v>153</v>
      </c>
      <c r="D303" s="283" t="s">
        <v>153</v>
      </c>
      <c r="E303" s="217" t="s">
        <v>2576</v>
      </c>
      <c r="F303" s="217" t="s">
        <v>820</v>
      </c>
      <c r="G303" s="217" t="s">
        <v>15520</v>
      </c>
      <c r="H303" s="218"/>
      <c r="I303" s="219"/>
      <c r="J303" s="219"/>
      <c r="K303" s="273"/>
      <c r="L303" s="273"/>
      <c r="M303" s="273" t="s">
        <v>15706</v>
      </c>
      <c r="N303" s="273" t="s">
        <v>15522</v>
      </c>
      <c r="O303" s="273" t="s">
        <v>15684</v>
      </c>
      <c r="P303" s="220" t="s">
        <v>499</v>
      </c>
      <c r="Q303" s="274"/>
      <c r="R303" s="217" t="str">
        <f ca="1">IF(ISERROR($V303),"",OFFSET('Smelter Look-up'!$C$4,$V303-4,0)&amp;"")</f>
        <v>Kennametal Fallon</v>
      </c>
      <c r="S303" s="225" t="str">
        <f t="shared" ca="1" si="42"/>
        <v>US</v>
      </c>
      <c r="T303" s="225" t="str">
        <f ca="1">IF(B303="","",IF(ISERROR(MATCH($J303,SorP!$B$1:$B$6230,0)),"",INDIRECT("'SorP'!$A$"&amp;MATCH($J303,SorP!$B$1:$B$6230,0))))</f>
        <v/>
      </c>
      <c r="U303" s="241"/>
      <c r="V303" s="275">
        <f>IF(C303="",NA(),MATCH($B303&amp;$C303,'Smelter Look-up'!$J:$J,0))</f>
        <v>537</v>
      </c>
      <c r="W303" s="276"/>
      <c r="X303" s="276">
        <f t="shared" si="43"/>
        <v>0</v>
      </c>
      <c r="Y303" s="276"/>
      <c r="Z303" s="276"/>
      <c r="AB303" s="278" t="str">
        <f t="shared" si="44"/>
        <v>TungstenKennametal Fallon</v>
      </c>
    </row>
    <row r="304" spans="1:28" s="277" customFormat="1" ht="94.5">
      <c r="A304" s="216" t="s">
        <v>821</v>
      </c>
      <c r="B304" s="217" t="s">
        <v>1156</v>
      </c>
      <c r="C304" s="221" t="s">
        <v>2</v>
      </c>
      <c r="D304" s="283" t="s">
        <v>2</v>
      </c>
      <c r="E304" s="217" t="s">
        <v>915</v>
      </c>
      <c r="F304" s="217" t="s">
        <v>821</v>
      </c>
      <c r="G304" s="217" t="s">
        <v>15520</v>
      </c>
      <c r="H304" s="218"/>
      <c r="I304" s="219"/>
      <c r="J304" s="219"/>
      <c r="K304" s="273"/>
      <c r="L304" s="273"/>
      <c r="M304" s="273" t="s">
        <v>15867</v>
      </c>
      <c r="N304" s="273" t="s">
        <v>15530</v>
      </c>
      <c r="O304" s="273" t="s">
        <v>15574</v>
      </c>
      <c r="P304" s="220" t="s">
        <v>499</v>
      </c>
      <c r="Q304" s="274"/>
      <c r="R304" s="217" t="str">
        <f ca="1">IF(ISERROR($V304),"",OFFSET('Smelter Look-up'!$C$4,$V304-4,0)&amp;"")</f>
        <v>Tejing (Vietnam) Tungsten Co., Ltd.</v>
      </c>
      <c r="S304" s="225" t="str">
        <f t="shared" ca="1" si="42"/>
        <v>VN</v>
      </c>
      <c r="T304" s="225" t="str">
        <f ca="1">IF(B304="","",IF(ISERROR(MATCH($J304,SorP!$B$1:$B$6230,0)),"",INDIRECT("'SorP'!$A$"&amp;MATCH($J304,SorP!$B$1:$B$6230,0))))</f>
        <v/>
      </c>
      <c r="U304" s="241"/>
      <c r="V304" s="275">
        <f>IF(C304="",NA(),MATCH($B304&amp;$C304,'Smelter Look-up'!$J:$J,0))</f>
        <v>549</v>
      </c>
      <c r="W304" s="276"/>
      <c r="X304" s="276">
        <f t="shared" si="43"/>
        <v>0</v>
      </c>
      <c r="Y304" s="276"/>
      <c r="Z304" s="276"/>
      <c r="AB304" s="278" t="str">
        <f t="shared" si="44"/>
        <v>TungstenTejing (Vietnam) Tungsten Co., Ltd.</v>
      </c>
    </row>
    <row r="305" spans="1:28" s="277" customFormat="1" ht="94.5">
      <c r="A305" s="216" t="s">
        <v>822</v>
      </c>
      <c r="B305" s="217" t="s">
        <v>1156</v>
      </c>
      <c r="C305" s="221" t="s">
        <v>2690</v>
      </c>
      <c r="D305" s="283" t="s">
        <v>2690</v>
      </c>
      <c r="E305" s="217" t="s">
        <v>1117</v>
      </c>
      <c r="F305" s="217" t="s">
        <v>822</v>
      </c>
      <c r="G305" s="217" t="s">
        <v>15520</v>
      </c>
      <c r="H305" s="218"/>
      <c r="I305" s="219"/>
      <c r="J305" s="219"/>
      <c r="K305" s="273"/>
      <c r="L305" s="273"/>
      <c r="M305" s="273" t="s">
        <v>15529</v>
      </c>
      <c r="N305" s="273" t="s">
        <v>15889</v>
      </c>
      <c r="O305" s="273" t="s">
        <v>15890</v>
      </c>
      <c r="P305" s="220"/>
      <c r="Q305" s="274"/>
      <c r="R305" s="217" t="str">
        <f ca="1">IF(ISERROR($V305),"",OFFSET('Smelter Look-up'!$C$4,$V305-4,0)&amp;"")</f>
        <v>Wolfram Bergbau und Hutten AG</v>
      </c>
      <c r="S305" s="225" t="str">
        <f t="shared" ca="1" si="42"/>
        <v>AT</v>
      </c>
      <c r="T305" s="225" t="str">
        <f ca="1">IF(B305="","",IF(ISERROR(MATCH($J305,SorP!$B$1:$B$6230,0)),"",INDIRECT("'SorP'!$A$"&amp;MATCH($J305,SorP!$B$1:$B$6230,0))))</f>
        <v/>
      </c>
      <c r="U305" s="241"/>
      <c r="V305" s="275">
        <f>IF(C305="",NA(),MATCH($B305&amp;$C305,'Smelter Look-up'!$J:$J,0))</f>
        <v>553</v>
      </c>
      <c r="W305" s="276"/>
      <c r="X305" s="276">
        <f t="shared" si="43"/>
        <v>0</v>
      </c>
      <c r="Y305" s="276"/>
      <c r="Z305" s="276"/>
      <c r="AB305" s="278" t="str">
        <f t="shared" si="44"/>
        <v>TungstenWolfram Bergbau und Hutten AG</v>
      </c>
    </row>
    <row r="306" spans="1:28" s="277" customFormat="1" ht="67.5">
      <c r="A306" s="216" t="s">
        <v>823</v>
      </c>
      <c r="B306" s="217" t="s">
        <v>1156</v>
      </c>
      <c r="C306" s="221" t="s">
        <v>1406</v>
      </c>
      <c r="D306" s="283" t="s">
        <v>1406</v>
      </c>
      <c r="E306" s="217" t="s">
        <v>1123</v>
      </c>
      <c r="F306" s="217" t="s">
        <v>823</v>
      </c>
      <c r="G306" s="217" t="s">
        <v>15520</v>
      </c>
      <c r="H306" s="218"/>
      <c r="I306" s="219"/>
      <c r="J306" s="219"/>
      <c r="K306" s="273"/>
      <c r="L306" s="273"/>
      <c r="M306" s="273" t="s">
        <v>15893</v>
      </c>
      <c r="N306" s="273" t="s">
        <v>15894</v>
      </c>
      <c r="O306" s="273" t="s">
        <v>15895</v>
      </c>
      <c r="P306" s="220" t="s">
        <v>499</v>
      </c>
      <c r="Q306" s="274"/>
      <c r="R306" s="217" t="str">
        <f ca="1">IF(ISERROR($V306),"",OFFSET('Smelter Look-up'!$C$4,$V306-4,0)&amp;"")</f>
        <v>Xiamen Tungsten Co., Ltd.</v>
      </c>
      <c r="S306" s="225" t="str">
        <f t="shared" ca="1" si="42"/>
        <v>CN</v>
      </c>
      <c r="T306" s="225" t="str">
        <f ca="1">IF(B306="","",IF(ISERROR(MATCH($J306,SorP!$B$1:$B$6230,0)),"",INDIRECT("'SorP'!$A$"&amp;MATCH($J306,SorP!$B$1:$B$6230,0))))</f>
        <v/>
      </c>
      <c r="U306" s="241"/>
      <c r="V306" s="275">
        <f>IF(C306="",NA(),MATCH($B306&amp;$C306,'Smelter Look-up'!$J:$J,0))</f>
        <v>558</v>
      </c>
      <c r="W306" s="276"/>
      <c r="X306" s="276">
        <f t="shared" si="43"/>
        <v>0</v>
      </c>
      <c r="Y306" s="276"/>
      <c r="Z306" s="276"/>
      <c r="AB306" s="278" t="str">
        <f t="shared" si="44"/>
        <v>TungstenXiamen Tungsten Co., Ltd.</v>
      </c>
    </row>
    <row r="307" spans="1:28" s="277" customFormat="1" ht="108">
      <c r="A307" s="216" t="s">
        <v>825</v>
      </c>
      <c r="B307" s="217" t="s">
        <v>1156</v>
      </c>
      <c r="C307" s="221" t="s">
        <v>839</v>
      </c>
      <c r="D307" s="283" t="s">
        <v>839</v>
      </c>
      <c r="E307" s="217" t="s">
        <v>1123</v>
      </c>
      <c r="F307" s="217" t="s">
        <v>825</v>
      </c>
      <c r="G307" s="217" t="s">
        <v>13577</v>
      </c>
      <c r="H307" s="218"/>
      <c r="I307" s="219"/>
      <c r="J307" s="219"/>
      <c r="K307" s="273"/>
      <c r="L307" s="273"/>
      <c r="M307" s="273"/>
      <c r="N307" s="273" t="s">
        <v>15517</v>
      </c>
      <c r="O307" s="273" t="s">
        <v>15687</v>
      </c>
      <c r="P307" s="220" t="s">
        <v>499</v>
      </c>
      <c r="Q307" s="274" t="s">
        <v>15587</v>
      </c>
      <c r="R307" s="217" t="str">
        <f ca="1">IF(ISERROR($V307),"",OFFSET('Smelter Look-up'!$C$4,$V307-4,0)&amp;"")</f>
        <v>Xinhai Rendan Shaoguan Tungsten Co., Ltd.</v>
      </c>
      <c r="S307" s="225" t="str">
        <f t="shared" ca="1" si="42"/>
        <v>CN</v>
      </c>
      <c r="T307" s="225" t="str">
        <f ca="1">IF(B307="","",IF(ISERROR(MATCH($J307,SorP!$B$1:$B$6230,0)),"",INDIRECT("'SorP'!$A$"&amp;MATCH($J307,SorP!$B$1:$B$6230,0))))</f>
        <v/>
      </c>
      <c r="U307" s="241"/>
      <c r="V307" s="275">
        <f>IF(C307="",NA(),MATCH($B307&amp;$C307,'Smelter Look-up'!$J:$J,0))</f>
        <v>560</v>
      </c>
      <c r="W307" s="276"/>
      <c r="X307" s="276">
        <f t="shared" si="43"/>
        <v>0</v>
      </c>
      <c r="Y307" s="276"/>
      <c r="Z307" s="276"/>
      <c r="AB307" s="278" t="str">
        <f t="shared" si="44"/>
        <v>TungstenXinhai Rendan Shaoguan Tungsten Co., Ltd.</v>
      </c>
    </row>
    <row r="308" spans="1:28" s="277" customFormat="1" ht="121.5">
      <c r="A308" s="216" t="s">
        <v>826</v>
      </c>
      <c r="B308" s="217" t="s">
        <v>1156</v>
      </c>
      <c r="C308" s="221" t="s">
        <v>838</v>
      </c>
      <c r="D308" s="283" t="s">
        <v>838</v>
      </c>
      <c r="E308" s="217" t="s">
        <v>1123</v>
      </c>
      <c r="F308" s="217" t="s">
        <v>826</v>
      </c>
      <c r="G308" s="217" t="s">
        <v>15520</v>
      </c>
      <c r="H308" s="218"/>
      <c r="I308" s="219"/>
      <c r="J308" s="219"/>
      <c r="K308" s="273"/>
      <c r="L308" s="273"/>
      <c r="M308" s="273"/>
      <c r="N308" s="273"/>
      <c r="O308" s="273"/>
      <c r="P308" s="220"/>
      <c r="Q308" s="274"/>
      <c r="R308" s="217" t="str">
        <f ca="1">IF(ISERROR($V308),"",OFFSET('Smelter Look-up'!$C$4,$V308-4,0)&amp;"")</f>
        <v>Jiangxi Minmetals Gao'an Non-ferrous Metals Co., Ltd.</v>
      </c>
      <c r="S308" s="225" t="str">
        <f t="shared" ca="1" si="42"/>
        <v>CN</v>
      </c>
      <c r="T308" s="225" t="str">
        <f ca="1">IF(B308="","",IF(ISERROR(MATCH($J308,SorP!$B$1:$B$6230,0)),"",INDIRECT("'SorP'!$A$"&amp;MATCH($J308,SorP!$B$1:$B$6230,0))))</f>
        <v/>
      </c>
      <c r="U308" s="241"/>
      <c r="V308" s="275">
        <f>IF(C308="",NA(),MATCH($B308&amp;$C308,'Smelter Look-up'!$J:$J,0))</f>
        <v>529</v>
      </c>
      <c r="W308" s="276"/>
      <c r="X308" s="276">
        <f t="shared" si="43"/>
        <v>0</v>
      </c>
      <c r="Y308" s="276"/>
      <c r="Z308" s="276"/>
      <c r="AB308" s="278" t="str">
        <f t="shared" si="44"/>
        <v>TungstenJiangxi Minmetals Gao'an Non-ferrous Metals Co., Ltd.</v>
      </c>
    </row>
    <row r="309" spans="1:28" s="277" customFormat="1" ht="94.5">
      <c r="A309" s="216" t="s">
        <v>143</v>
      </c>
      <c r="B309" s="217" t="s">
        <v>1156</v>
      </c>
      <c r="C309" s="221" t="s">
        <v>154</v>
      </c>
      <c r="D309" s="283" t="s">
        <v>154</v>
      </c>
      <c r="E309" s="217" t="s">
        <v>1123</v>
      </c>
      <c r="F309" s="217" t="s">
        <v>143</v>
      </c>
      <c r="G309" s="217" t="s">
        <v>15520</v>
      </c>
      <c r="H309" s="218"/>
      <c r="I309" s="219"/>
      <c r="J309" s="219"/>
      <c r="K309" s="273"/>
      <c r="L309" s="273"/>
      <c r="M309" s="273" t="s">
        <v>15625</v>
      </c>
      <c r="N309" s="273" t="s">
        <v>15530</v>
      </c>
      <c r="O309" s="273" t="s">
        <v>15574</v>
      </c>
      <c r="P309" s="220" t="s">
        <v>499</v>
      </c>
      <c r="Q309" s="274"/>
      <c r="R309" s="217" t="str">
        <f ca="1">IF(ISERROR($V309),"",OFFSET('Smelter Look-up'!$C$4,$V309-4,0)&amp;"")</f>
        <v>Ganzhou Jiangwu Ferrotungsten Co., Ltd.</v>
      </c>
      <c r="S309" s="225" t="str">
        <f t="shared" ca="1" si="42"/>
        <v>CN</v>
      </c>
      <c r="T309" s="225" t="str">
        <f ca="1">IF(B309="","",IF(ISERROR(MATCH($J309,SorP!$B$1:$B$6230,0)),"",INDIRECT("'SorP'!$A$"&amp;MATCH($J309,SorP!$B$1:$B$6230,0))))</f>
        <v/>
      </c>
      <c r="U309" s="241"/>
      <c r="V309" s="275">
        <f>IF(C309="",NA(),MATCH($B309&amp;$C309,'Smelter Look-up'!$J:$J,0))</f>
        <v>509</v>
      </c>
      <c r="W309" s="276"/>
      <c r="X309" s="276">
        <f t="shared" si="43"/>
        <v>0</v>
      </c>
      <c r="Y309" s="276"/>
      <c r="Z309" s="276"/>
      <c r="AB309" s="278" t="str">
        <f t="shared" si="44"/>
        <v>TungstenGanzhou Jiangwu Ferrotungsten Co., Ltd.</v>
      </c>
    </row>
    <row r="310" spans="1:28" s="277" customFormat="1" ht="94.5">
      <c r="A310" s="216" t="s">
        <v>144</v>
      </c>
      <c r="B310" s="217" t="s">
        <v>1156</v>
      </c>
      <c r="C310" s="221" t="s">
        <v>155</v>
      </c>
      <c r="D310" s="283" t="s">
        <v>155</v>
      </c>
      <c r="E310" s="217" t="s">
        <v>1123</v>
      </c>
      <c r="F310" s="217" t="s">
        <v>144</v>
      </c>
      <c r="G310" s="217" t="s">
        <v>15520</v>
      </c>
      <c r="H310" s="218"/>
      <c r="I310" s="219"/>
      <c r="J310" s="219"/>
      <c r="K310" s="273"/>
      <c r="L310" s="273"/>
      <c r="M310" s="273" t="s">
        <v>15695</v>
      </c>
      <c r="N310" s="273" t="s">
        <v>15696</v>
      </c>
      <c r="O310" s="273" t="s">
        <v>15572</v>
      </c>
      <c r="P310" s="220" t="s">
        <v>499</v>
      </c>
      <c r="Q310" s="274"/>
      <c r="R310" s="217" t="str">
        <f ca="1">IF(ISERROR($V310),"",OFFSET('Smelter Look-up'!$C$4,$V310-4,0)&amp;"")</f>
        <v>Jiangxi Yaosheng Tungsten Co., Ltd.</v>
      </c>
      <c r="S310" s="225" t="str">
        <f t="shared" ca="1" si="42"/>
        <v>CN</v>
      </c>
      <c r="T310" s="225" t="str">
        <f ca="1">IF(B310="","",IF(ISERROR(MATCH($J310,SorP!$B$1:$B$6230,0)),"",INDIRECT("'SorP'!$A$"&amp;MATCH($J310,SorP!$B$1:$B$6230,0))))</f>
        <v/>
      </c>
      <c r="U310" s="241"/>
      <c r="V310" s="275">
        <f>IF(C310="",NA(),MATCH($B310&amp;$C310,'Smelter Look-up'!$J:$J,0))</f>
        <v>535</v>
      </c>
      <c r="W310" s="276"/>
      <c r="X310" s="276">
        <f t="shared" si="43"/>
        <v>0</v>
      </c>
      <c r="Y310" s="276"/>
      <c r="Z310" s="276"/>
      <c r="AB310" s="278" t="str">
        <f t="shared" si="44"/>
        <v>TungstenJiangxi Yaosheng Tungsten Co., Ltd.</v>
      </c>
    </row>
    <row r="311" spans="1:28" s="277" customFormat="1" ht="108">
      <c r="A311" s="216" t="s">
        <v>145</v>
      </c>
      <c r="B311" s="217" t="s">
        <v>1156</v>
      </c>
      <c r="C311" s="221" t="s">
        <v>156</v>
      </c>
      <c r="D311" s="283" t="s">
        <v>156</v>
      </c>
      <c r="E311" s="217" t="s">
        <v>1123</v>
      </c>
      <c r="F311" s="217" t="s">
        <v>145</v>
      </c>
      <c r="G311" s="217" t="s">
        <v>15520</v>
      </c>
      <c r="H311" s="218"/>
      <c r="I311" s="219"/>
      <c r="J311" s="219"/>
      <c r="K311" s="273"/>
      <c r="L311" s="273"/>
      <c r="M311" s="273" t="s">
        <v>15694</v>
      </c>
      <c r="N311" s="273" t="s">
        <v>15517</v>
      </c>
      <c r="O311" s="273" t="s">
        <v>15527</v>
      </c>
      <c r="P311" s="220" t="s">
        <v>499</v>
      </c>
      <c r="Q311" s="274"/>
      <c r="R311" s="217" t="str">
        <f ca="1">IF(ISERROR($V311),"",OFFSET('Smelter Look-up'!$C$4,$V311-4,0)&amp;"")</f>
        <v>Jiangxi Xinsheng Tungsten Industry Co., Ltd.</v>
      </c>
      <c r="S311" s="225" t="str">
        <f t="shared" ca="1" si="42"/>
        <v>CN</v>
      </c>
      <c r="T311" s="225" t="str">
        <f ca="1">IF(B311="","",IF(ISERROR(MATCH($J311,SorP!$B$1:$B$6230,0)),"",INDIRECT("'SorP'!$A$"&amp;MATCH($J311,SorP!$B$1:$B$6230,0))))</f>
        <v/>
      </c>
      <c r="U311" s="241"/>
      <c r="V311" s="275">
        <f>IF(C311="",NA(),MATCH($B311&amp;$C311,'Smelter Look-up'!$J:$J,0))</f>
        <v>534</v>
      </c>
      <c r="W311" s="276"/>
      <c r="X311" s="276">
        <f t="shared" si="43"/>
        <v>0</v>
      </c>
      <c r="Y311" s="276"/>
      <c r="Z311" s="276"/>
      <c r="AB311" s="278" t="str">
        <f t="shared" si="44"/>
        <v>TungstenJiangxi Xinsheng Tungsten Industry Co., Ltd.</v>
      </c>
    </row>
    <row r="312" spans="1:28" s="277" customFormat="1" ht="135">
      <c r="A312" s="216" t="s">
        <v>146</v>
      </c>
      <c r="B312" s="217" t="s">
        <v>1156</v>
      </c>
      <c r="C312" s="221" t="s">
        <v>157</v>
      </c>
      <c r="D312" s="283" t="s">
        <v>157</v>
      </c>
      <c r="E312" s="217" t="s">
        <v>1123</v>
      </c>
      <c r="F312" s="217" t="s">
        <v>146</v>
      </c>
      <c r="G312" s="217" t="s">
        <v>15520</v>
      </c>
      <c r="H312" s="218"/>
      <c r="I312" s="219"/>
      <c r="J312" s="219"/>
      <c r="K312" s="273"/>
      <c r="L312" s="273"/>
      <c r="M312" s="273" t="s">
        <v>15692</v>
      </c>
      <c r="N312" s="273" t="s">
        <v>15517</v>
      </c>
      <c r="O312" s="273" t="s">
        <v>15571</v>
      </c>
      <c r="P312" s="220"/>
      <c r="Q312" s="274"/>
      <c r="R312" s="217" t="str">
        <f ca="1">IF(ISERROR($V312),"",OFFSET('Smelter Look-up'!$C$4,$V312-4,0)&amp;"")</f>
        <v>Jiangxi Tonggu Non-ferrous Metallurgical &amp; Chemical Co., Ltd.</v>
      </c>
      <c r="S312" s="225" t="str">
        <f t="shared" ca="1" si="42"/>
        <v>CN</v>
      </c>
      <c r="T312" s="225" t="str">
        <f ca="1">IF(B312="","",IF(ISERROR(MATCH($J312,SorP!$B$1:$B$6230,0)),"",INDIRECT("'SorP'!$A$"&amp;MATCH($J312,SorP!$B$1:$B$6230,0))))</f>
        <v/>
      </c>
      <c r="U312" s="241"/>
      <c r="V312" s="275">
        <f>IF(C312="",NA(),MATCH($B312&amp;$C312,'Smelter Look-up'!$J:$J,0))</f>
        <v>530</v>
      </c>
      <c r="W312" s="276"/>
      <c r="X312" s="276">
        <f t="shared" si="43"/>
        <v>0</v>
      </c>
      <c r="Y312" s="276"/>
      <c r="Z312" s="276"/>
      <c r="AB312" s="278" t="str">
        <f t="shared" si="44"/>
        <v>TungstenJiangxi Tonggu Non-ferrous Metallurgical &amp; Chemical Co., Ltd.</v>
      </c>
    </row>
    <row r="313" spans="1:28" s="277" customFormat="1" ht="81">
      <c r="A313" s="216" t="s">
        <v>147</v>
      </c>
      <c r="B313" s="217" t="s">
        <v>1156</v>
      </c>
      <c r="C313" s="221" t="s">
        <v>158</v>
      </c>
      <c r="D313" s="283" t="s">
        <v>158</v>
      </c>
      <c r="E313" s="217" t="s">
        <v>1123</v>
      </c>
      <c r="F313" s="217" t="s">
        <v>147</v>
      </c>
      <c r="G313" s="217" t="s">
        <v>15520</v>
      </c>
      <c r="H313" s="218"/>
      <c r="I313" s="219"/>
      <c r="J313" s="219"/>
      <c r="K313" s="273"/>
      <c r="L313" s="273"/>
      <c r="M313" s="273" t="s">
        <v>15529</v>
      </c>
      <c r="N313" s="273" t="s">
        <v>15517</v>
      </c>
      <c r="O313" s="273" t="s">
        <v>15571</v>
      </c>
      <c r="P313" s="220"/>
      <c r="Q313" s="274"/>
      <c r="R313" s="217" t="str">
        <f ca="1">IF(ISERROR($V313),"",OFFSET('Smelter Look-up'!$C$4,$V313-4,0)&amp;"")</f>
        <v>Malipo Haiyu Tungsten Co., Ltd.</v>
      </c>
      <c r="S313" s="225" t="str">
        <f t="shared" ca="1" si="42"/>
        <v>CN</v>
      </c>
      <c r="T313" s="225" t="str">
        <f ca="1">IF(B313="","",IF(ISERROR(MATCH($J313,SorP!$B$1:$B$6230,0)),"",INDIRECT("'SorP'!$A$"&amp;MATCH($J313,SorP!$B$1:$B$6230,0))))</f>
        <v/>
      </c>
      <c r="U313" s="241"/>
      <c r="V313" s="275">
        <f>IF(C313="",NA(),MATCH($B313&amp;$C313,'Smelter Look-up'!$J:$J,0))</f>
        <v>541</v>
      </c>
      <c r="W313" s="276"/>
      <c r="X313" s="276">
        <f t="shared" si="43"/>
        <v>0</v>
      </c>
      <c r="Y313" s="276"/>
      <c r="Z313" s="276"/>
      <c r="AB313" s="278" t="str">
        <f t="shared" si="44"/>
        <v>TungstenMalipo Haiyu Tungsten Co., Ltd.</v>
      </c>
    </row>
    <row r="314" spans="1:28" s="277" customFormat="1" ht="67.5">
      <c r="A314" s="216" t="s">
        <v>148</v>
      </c>
      <c r="B314" s="217" t="s">
        <v>1156</v>
      </c>
      <c r="C314" s="221" t="s">
        <v>159</v>
      </c>
      <c r="D314" s="283" t="s">
        <v>159</v>
      </c>
      <c r="E314" s="217" t="s">
        <v>1123</v>
      </c>
      <c r="F314" s="217" t="s">
        <v>148</v>
      </c>
      <c r="G314" s="217" t="s">
        <v>15520</v>
      </c>
      <c r="H314" s="218"/>
      <c r="I314" s="219"/>
      <c r="J314" s="219"/>
      <c r="K314" s="273"/>
      <c r="L314" s="273"/>
      <c r="M314" s="273" t="s">
        <v>15529</v>
      </c>
      <c r="N314" s="273" t="s">
        <v>15891</v>
      </c>
      <c r="O314" s="273" t="s">
        <v>15892</v>
      </c>
      <c r="P314" s="220" t="s">
        <v>499</v>
      </c>
      <c r="Q314" s="274"/>
      <c r="R314" s="217" t="str">
        <f ca="1">IF(ISERROR($V314),"",OFFSET('Smelter Look-up'!$C$4,$V314-4,0)&amp;"")</f>
        <v>Xiamen Tungsten (H.C.) Co., Ltd.</v>
      </c>
      <c r="S314" s="225" t="str">
        <f t="shared" ca="1" si="42"/>
        <v>CN</v>
      </c>
      <c r="T314" s="225" t="str">
        <f ca="1">IF(B314="","",IF(ISERROR(MATCH($J314,SorP!$B$1:$B$6230,0)),"",INDIRECT("'SorP'!$A$"&amp;MATCH($J314,SorP!$B$1:$B$6230,0))))</f>
        <v/>
      </c>
      <c r="U314" s="241"/>
      <c r="V314" s="275">
        <f>IF(C314="",NA(),MATCH($B314&amp;$C314,'Smelter Look-up'!$J:$J,0))</f>
        <v>557</v>
      </c>
      <c r="W314" s="276"/>
      <c r="X314" s="276">
        <f t="shared" si="43"/>
        <v>0</v>
      </c>
      <c r="Y314" s="276"/>
      <c r="Z314" s="276"/>
      <c r="AB314" s="278" t="str">
        <f t="shared" si="44"/>
        <v>TungstenXiamen Tungsten (H.C.) Co., Ltd.</v>
      </c>
    </row>
    <row r="315" spans="1:28" s="277" customFormat="1" ht="81">
      <c r="A315" s="216" t="s">
        <v>141</v>
      </c>
      <c r="B315" s="217" t="s">
        <v>1156</v>
      </c>
      <c r="C315" s="221" t="s">
        <v>160</v>
      </c>
      <c r="D315" s="283" t="s">
        <v>160</v>
      </c>
      <c r="E315" s="217" t="s">
        <v>1123</v>
      </c>
      <c r="F315" s="217" t="s">
        <v>141</v>
      </c>
      <c r="G315" s="217" t="s">
        <v>15520</v>
      </c>
      <c r="H315" s="218"/>
      <c r="I315" s="219"/>
      <c r="J315" s="219"/>
      <c r="K315" s="273"/>
      <c r="L315" s="273"/>
      <c r="M315" s="273" t="s">
        <v>15689</v>
      </c>
      <c r="N315" s="273" t="s">
        <v>15517</v>
      </c>
      <c r="O315" s="273" t="s">
        <v>15571</v>
      </c>
      <c r="P315" s="220"/>
      <c r="Q315" s="274"/>
      <c r="R315" s="217" t="str">
        <f ca="1">IF(ISERROR($V315),"",OFFSET('Smelter Look-up'!$C$4,$V315-4,0)&amp;"")</f>
        <v>Jiangxi Gan Bei Tungsten Co., Ltd.</v>
      </c>
      <c r="S315" s="225" t="str">
        <f t="shared" ca="1" si="42"/>
        <v>CN</v>
      </c>
      <c r="T315" s="225" t="str">
        <f ca="1">IF(B315="","",IF(ISERROR(MATCH($J315,SorP!$B$1:$B$6230,0)),"",INDIRECT("'SorP'!$A$"&amp;MATCH($J315,SorP!$B$1:$B$6230,0))))</f>
        <v/>
      </c>
      <c r="U315" s="241"/>
      <c r="V315" s="275">
        <f>IF(C315="",NA(),MATCH($B315&amp;$C315,'Smelter Look-up'!$J:$J,0))</f>
        <v>528</v>
      </c>
      <c r="W315" s="276"/>
      <c r="X315" s="276">
        <f t="shared" si="43"/>
        <v>0</v>
      </c>
      <c r="Y315" s="276"/>
      <c r="Z315" s="276"/>
      <c r="AB315" s="278" t="str">
        <f t="shared" si="44"/>
        <v>TungstenJiangxi Gan Bei Tungsten Co., Ltd.</v>
      </c>
    </row>
    <row r="316" spans="1:28" s="277" customFormat="1" ht="94.5">
      <c r="A316" s="216" t="s">
        <v>403</v>
      </c>
      <c r="B316" s="217" t="s">
        <v>1156</v>
      </c>
      <c r="C316" s="221" t="s">
        <v>402</v>
      </c>
      <c r="D316" s="283" t="s">
        <v>402</v>
      </c>
      <c r="E316" s="217" t="s">
        <v>1123</v>
      </c>
      <c r="F316" s="217" t="s">
        <v>403</v>
      </c>
      <c r="G316" s="217" t="s">
        <v>15520</v>
      </c>
      <c r="H316" s="218"/>
      <c r="I316" s="219"/>
      <c r="J316" s="219"/>
      <c r="K316" s="273"/>
      <c r="L316" s="273"/>
      <c r="M316" s="273"/>
      <c r="N316" s="273" t="s">
        <v>15626</v>
      </c>
      <c r="O316" s="273" t="s">
        <v>15627</v>
      </c>
      <c r="P316" s="220" t="s">
        <v>499</v>
      </c>
      <c r="Q316" s="274"/>
      <c r="R316" s="217" t="str">
        <f ca="1">IF(ISERROR($V316),"",OFFSET('Smelter Look-up'!$C$4,$V316-4,0)&amp;"")</f>
        <v>Ganzhou Seadragon W &amp; Mo Co., Ltd.</v>
      </c>
      <c r="S316" s="225" t="str">
        <f t="shared" ca="1" si="42"/>
        <v>CN</v>
      </c>
      <c r="T316" s="225" t="str">
        <f ca="1">IF(B316="","",IF(ISERROR(MATCH($J316,SorP!$B$1:$B$6230,0)),"",INDIRECT("'SorP'!$A$"&amp;MATCH($J316,SorP!$B$1:$B$6230,0))))</f>
        <v/>
      </c>
      <c r="U316" s="241"/>
      <c r="V316" s="275">
        <f>IF(C316="",NA(),MATCH($B316&amp;$C316,'Smelter Look-up'!$J:$J,0))</f>
        <v>510</v>
      </c>
      <c r="W316" s="276"/>
      <c r="X316" s="276">
        <f t="shared" si="43"/>
        <v>0</v>
      </c>
      <c r="Y316" s="276"/>
      <c r="Z316" s="276"/>
      <c r="AB316" s="278" t="str">
        <f t="shared" si="44"/>
        <v>TungstenGanzhou Seadragon W &amp; Mo Co., Ltd.</v>
      </c>
    </row>
    <row r="317" spans="1:28" s="277" customFormat="1" ht="94.5">
      <c r="A317" s="216" t="s">
        <v>14243</v>
      </c>
      <c r="B317" s="217" t="s">
        <v>1156</v>
      </c>
      <c r="C317" s="221" t="s">
        <v>14227</v>
      </c>
      <c r="D317" s="283" t="s">
        <v>14227</v>
      </c>
      <c r="E317" s="217" t="s">
        <v>915</v>
      </c>
      <c r="F317" s="217" t="s">
        <v>14243</v>
      </c>
      <c r="G317" s="217" t="s">
        <v>13577</v>
      </c>
      <c r="H317" s="218"/>
      <c r="I317" s="219"/>
      <c r="J317" s="219"/>
      <c r="K317" s="273"/>
      <c r="L317" s="273"/>
      <c r="M317" s="273" t="s">
        <v>15529</v>
      </c>
      <c r="N317" s="273" t="s">
        <v>15556</v>
      </c>
      <c r="O317" s="273" t="s">
        <v>15557</v>
      </c>
      <c r="P317" s="220" t="s">
        <v>499</v>
      </c>
      <c r="Q317" s="274"/>
      <c r="R317" s="217" t="str">
        <f ca="1">IF(ISERROR($V317),"",OFFSET('Smelter Look-up'!$C$4,$V317-4,0)&amp;"")</f>
        <v>Asia Tungsten Products Vietnam Ltd.</v>
      </c>
      <c r="S317" s="225" t="str">
        <f t="shared" ca="1" si="42"/>
        <v>VN</v>
      </c>
      <c r="T317" s="225" t="str">
        <f ca="1">IF(B317="","",IF(ISERROR(MATCH($J317,SorP!$B$1:$B$6230,0)),"",INDIRECT("'SorP'!$A$"&amp;MATCH($J317,SorP!$B$1:$B$6230,0))))</f>
        <v/>
      </c>
      <c r="U317" s="241"/>
      <c r="V317" s="275">
        <f>IF(C317="",NA(),MATCH($B317&amp;$C317,'Smelter Look-up'!$J:$J,0))</f>
        <v>493</v>
      </c>
      <c r="W317" s="276"/>
      <c r="X317" s="276">
        <f t="shared" si="43"/>
        <v>0</v>
      </c>
      <c r="Y317" s="276"/>
      <c r="Z317" s="276"/>
      <c r="AB317" s="278" t="str">
        <f t="shared" si="44"/>
        <v>TungstenAsia Tungsten Products Vietnam Ltd.</v>
      </c>
    </row>
    <row r="318" spans="1:28" s="277" customFormat="1" ht="108">
      <c r="A318" s="216" t="s">
        <v>1429</v>
      </c>
      <c r="B318" s="217" t="s">
        <v>1156</v>
      </c>
      <c r="C318" s="221" t="s">
        <v>1428</v>
      </c>
      <c r="D318" s="283" t="s">
        <v>1428</v>
      </c>
      <c r="E318" s="217" t="s">
        <v>1123</v>
      </c>
      <c r="F318" s="217" t="s">
        <v>1429</v>
      </c>
      <c r="G318" s="217" t="s">
        <v>15520</v>
      </c>
      <c r="H318" s="218"/>
      <c r="I318" s="219"/>
      <c r="J318" s="219"/>
      <c r="K318" s="273"/>
      <c r="L318" s="273"/>
      <c r="M318" s="273" t="s">
        <v>15569</v>
      </c>
      <c r="N318" s="273" t="s">
        <v>15570</v>
      </c>
      <c r="O318" s="273" t="s">
        <v>15571</v>
      </c>
      <c r="P318" s="220" t="s">
        <v>499</v>
      </c>
      <c r="Q318" s="274"/>
      <c r="R318" s="217" t="str">
        <f ca="1">IF(ISERROR($V318),"",OFFSET('Smelter Look-up'!$C$4,$V318-4,0)&amp;"")</f>
        <v>Chenzhou Diamond Tungsten Products Co., Ltd.</v>
      </c>
      <c r="S318" s="225" t="str">
        <f t="shared" ca="1" si="42"/>
        <v>CN</v>
      </c>
      <c r="T318" s="225" t="str">
        <f ca="1">IF(B318="","",IF(ISERROR(MATCH($J318,SorP!$B$1:$B$6230,0)),"",INDIRECT("'SorP'!$A$"&amp;MATCH($J318,SorP!$B$1:$B$6230,0))))</f>
        <v/>
      </c>
      <c r="U318" s="241"/>
      <c r="V318" s="275">
        <f>IF(C318="",NA(),MATCH($B318&amp;$C318,'Smelter Look-up'!$J:$J,0))</f>
        <v>497</v>
      </c>
      <c r="W318" s="276"/>
      <c r="X318" s="276">
        <f t="shared" si="43"/>
        <v>0</v>
      </c>
      <c r="Y318" s="276"/>
      <c r="Z318" s="276"/>
      <c r="AB318" s="278" t="str">
        <f t="shared" si="44"/>
        <v>TungstenChenzhou Diamond Tungsten Products Co., Ltd.</v>
      </c>
    </row>
    <row r="319" spans="1:28" s="277" customFormat="1" ht="67.5">
      <c r="A319" s="216" t="s">
        <v>1451</v>
      </c>
      <c r="B319" s="217" t="s">
        <v>1156</v>
      </c>
      <c r="C319" s="221" t="s">
        <v>2685</v>
      </c>
      <c r="D319" s="283" t="s">
        <v>2685</v>
      </c>
      <c r="E319" s="217" t="s">
        <v>1124</v>
      </c>
      <c r="F319" s="217" t="s">
        <v>1451</v>
      </c>
      <c r="G319" s="217" t="s">
        <v>15520</v>
      </c>
      <c r="H319" s="218"/>
      <c r="I319" s="219"/>
      <c r="J319" s="219"/>
      <c r="K319" s="273"/>
      <c r="L319" s="273"/>
      <c r="M319" s="273" t="s">
        <v>15663</v>
      </c>
      <c r="N319" s="273" t="s">
        <v>15530</v>
      </c>
      <c r="O319" s="273" t="s">
        <v>15664</v>
      </c>
      <c r="P319" s="220"/>
      <c r="Q319" s="274"/>
      <c r="R319" s="217" t="str">
        <f ca="1">IF(ISERROR($V319),"",OFFSET('Smelter Look-up'!$C$4,$V319-4,0)&amp;"")</f>
        <v>H.C. Starck Tungsten GmbH</v>
      </c>
      <c r="S319" s="225" t="str">
        <f t="shared" ca="1" si="42"/>
        <v>DE</v>
      </c>
      <c r="T319" s="225" t="str">
        <f ca="1">IF(B319="","",IF(ISERROR(MATCH($J319,SorP!$B$1:$B$6230,0)),"",INDIRECT("'SorP'!$A$"&amp;MATCH($J319,SorP!$B$1:$B$6230,0))))</f>
        <v/>
      </c>
      <c r="U319" s="241"/>
      <c r="V319" s="275">
        <f>IF(C319="",NA(),MATCH($B319&amp;$C319,'Smelter Look-up'!$J:$J,0))</f>
        <v>516</v>
      </c>
      <c r="W319" s="276"/>
      <c r="X319" s="276">
        <f t="shared" si="43"/>
        <v>0</v>
      </c>
      <c r="Y319" s="276"/>
      <c r="Z319" s="276"/>
      <c r="AB319" s="278" t="str">
        <f t="shared" si="44"/>
        <v>TungstenH.C. Starck Tungsten GmbH</v>
      </c>
    </row>
    <row r="320" spans="1:28" s="277" customFormat="1" ht="81">
      <c r="A320" s="216" t="s">
        <v>1452</v>
      </c>
      <c r="B320" s="217" t="s">
        <v>1156</v>
      </c>
      <c r="C320" s="221" t="s">
        <v>2461</v>
      </c>
      <c r="D320" s="283" t="s">
        <v>2461</v>
      </c>
      <c r="E320" s="217" t="s">
        <v>1124</v>
      </c>
      <c r="F320" s="217" t="s">
        <v>1452</v>
      </c>
      <c r="G320" s="217" t="s">
        <v>15520</v>
      </c>
      <c r="H320" s="218"/>
      <c r="I320" s="219"/>
      <c r="J320" s="219"/>
      <c r="K320" s="273"/>
      <c r="L320" s="273"/>
      <c r="M320" s="273" t="s">
        <v>15529</v>
      </c>
      <c r="N320" s="273" t="s">
        <v>15522</v>
      </c>
      <c r="O320" s="273" t="s">
        <v>15660</v>
      </c>
      <c r="P320" s="220" t="s">
        <v>499</v>
      </c>
      <c r="Q320" s="274"/>
      <c r="R320" s="217" t="str">
        <f ca="1">IF(ISERROR($V320),"",OFFSET('Smelter Look-up'!$C$4,$V320-4,0)&amp;"")</f>
        <v>H.C. Starck Smelting GmbH &amp; Co. KG</v>
      </c>
      <c r="S320" s="225" t="str">
        <f t="shared" ca="1" si="42"/>
        <v>DE</v>
      </c>
      <c r="T320" s="225" t="str">
        <f ca="1">IF(B320="","",IF(ISERROR(MATCH($J320,SorP!$B$1:$B$6230,0)),"",INDIRECT("'SorP'!$A$"&amp;MATCH($J320,SorP!$B$1:$B$6230,0))))</f>
        <v/>
      </c>
      <c r="U320" s="241"/>
      <c r="V320" s="275">
        <f>IF(C320="",NA(),MATCH($B320&amp;$C320,'Smelter Look-up'!$J:$J,0))</f>
        <v>515</v>
      </c>
      <c r="W320" s="276"/>
      <c r="X320" s="276">
        <f t="shared" si="43"/>
        <v>0</v>
      </c>
      <c r="Y320" s="276"/>
      <c r="Z320" s="276"/>
      <c r="AB320" s="278" t="str">
        <f t="shared" si="44"/>
        <v>TungstenH.C. Starck Smelting GmbH &amp; Co. KG</v>
      </c>
    </row>
    <row r="321" spans="1:28" s="277" customFormat="1" ht="94.5">
      <c r="A321" s="216" t="s">
        <v>1455</v>
      </c>
      <c r="B321" s="217" t="s">
        <v>1156</v>
      </c>
      <c r="C321" s="221" t="s">
        <v>14177</v>
      </c>
      <c r="D321" s="283" t="s">
        <v>14177</v>
      </c>
      <c r="E321" s="217" t="s">
        <v>915</v>
      </c>
      <c r="F321" s="217" t="s">
        <v>1455</v>
      </c>
      <c r="G321" s="217" t="s">
        <v>15520</v>
      </c>
      <c r="H321" s="218"/>
      <c r="I321" s="219"/>
      <c r="J321" s="219"/>
      <c r="K321" s="273"/>
      <c r="L321" s="273"/>
      <c r="M321" s="273" t="s">
        <v>15529</v>
      </c>
      <c r="N321" s="273" t="s">
        <v>15517</v>
      </c>
      <c r="O321" s="273" t="s">
        <v>15721</v>
      </c>
      <c r="P321" s="220" t="s">
        <v>499</v>
      </c>
      <c r="Q321" s="274"/>
      <c r="R321" s="217" t="str">
        <f ca="1">IF(ISERROR($V321),"",OFFSET('Smelter Look-up'!$C$4,$V321-4,0)&amp;"")</f>
        <v>Masan Tungsten Chemical LLC (MTC)</v>
      </c>
      <c r="S321" s="225" t="str">
        <f t="shared" ca="1" si="42"/>
        <v>VN</v>
      </c>
      <c r="T321" s="225" t="str">
        <f ca="1">IF(B321="","",IF(ISERROR(MATCH($J321,SorP!$B$1:$B$6230,0)),"",INDIRECT("'SorP'!$A$"&amp;MATCH($J321,SorP!$B$1:$B$6230,0))))</f>
        <v/>
      </c>
      <c r="U321" s="241"/>
      <c r="V321" s="275">
        <f>IF(C321="",NA(),MATCH($B321&amp;$C321,'Smelter Look-up'!$J:$J,0))</f>
        <v>542</v>
      </c>
      <c r="W321" s="276"/>
      <c r="X321" s="276">
        <f t="shared" si="43"/>
        <v>0</v>
      </c>
      <c r="Y321" s="276"/>
      <c r="Z321" s="276"/>
      <c r="AB321" s="278" t="str">
        <f t="shared" si="44"/>
        <v>TungstenMasan Tungsten Chemical LLC (MTC)</v>
      </c>
    </row>
    <row r="322" spans="1:28" s="277" customFormat="1" ht="108">
      <c r="A322" s="216" t="s">
        <v>1454</v>
      </c>
      <c r="B322" s="217" t="s">
        <v>1156</v>
      </c>
      <c r="C322" s="221" t="s">
        <v>1453</v>
      </c>
      <c r="D322" s="283" t="s">
        <v>1453</v>
      </c>
      <c r="E322" s="217" t="s">
        <v>1123</v>
      </c>
      <c r="F322" s="217" t="s">
        <v>1454</v>
      </c>
      <c r="G322" s="217" t="s">
        <v>15520</v>
      </c>
      <c r="H322" s="218"/>
      <c r="I322" s="219"/>
      <c r="J322" s="219"/>
      <c r="K322" s="273"/>
      <c r="L322" s="273"/>
      <c r="M322" s="273" t="s">
        <v>15685</v>
      </c>
      <c r="N322" s="273" t="s">
        <v>15686</v>
      </c>
      <c r="O322" s="273" t="s">
        <v>15687</v>
      </c>
      <c r="P322" s="220" t="s">
        <v>499</v>
      </c>
      <c r="Q322" s="274"/>
      <c r="R322" s="217" t="str">
        <f ca="1">IF(ISERROR($V322),"",OFFSET('Smelter Look-up'!$C$4,$V322-4,0)&amp;"")</f>
        <v>Jiangwu H.C. Starck Tungsten Products Co., Ltd.</v>
      </c>
      <c r="S322" s="225" t="str">
        <f t="shared" ca="1" si="42"/>
        <v>CN</v>
      </c>
      <c r="T322" s="225" t="str">
        <f ca="1">IF(B322="","",IF(ISERROR(MATCH($J322,SorP!$B$1:$B$6230,0)),"",INDIRECT("'SorP'!$A$"&amp;MATCH($J322,SorP!$B$1:$B$6230,0))))</f>
        <v/>
      </c>
      <c r="U322" s="241"/>
      <c r="V322" s="275">
        <f>IF(C322="",NA(),MATCH($B322&amp;$C322,'Smelter Look-up'!$J:$J,0))</f>
        <v>526</v>
      </c>
      <c r="W322" s="276"/>
      <c r="X322" s="276">
        <f t="shared" si="43"/>
        <v>0</v>
      </c>
      <c r="Y322" s="276"/>
      <c r="Z322" s="276"/>
      <c r="AB322" s="278" t="str">
        <f t="shared" si="44"/>
        <v>TungstenJiangwu H.C. Starck Tungsten Products Co., Ltd.</v>
      </c>
    </row>
    <row r="323" spans="1:28" s="277" customFormat="1" ht="121.5">
      <c r="A323" s="216" t="s">
        <v>1887</v>
      </c>
      <c r="B323" s="217" t="s">
        <v>1156</v>
      </c>
      <c r="C323" s="221" t="s">
        <v>1886</v>
      </c>
      <c r="D323" s="283" t="s">
        <v>1886</v>
      </c>
      <c r="E323" s="217" t="s">
        <v>1123</v>
      </c>
      <c r="F323" s="217" t="s">
        <v>1887</v>
      </c>
      <c r="G323" s="217" t="s">
        <v>15520</v>
      </c>
      <c r="H323" s="218"/>
      <c r="I323" s="219"/>
      <c r="J323" s="219"/>
      <c r="K323" s="273"/>
      <c r="L323" s="273"/>
      <c r="M323" s="273" t="s">
        <v>15674</v>
      </c>
      <c r="N323" s="273" t="s">
        <v>15517</v>
      </c>
      <c r="O323" s="273" t="s">
        <v>15571</v>
      </c>
      <c r="P323" s="220"/>
      <c r="Q323" s="274"/>
      <c r="R323" s="217" t="str">
        <f ca="1">IF(ISERROR($V323),"",OFFSET('Smelter Look-up'!$C$4,$V323-4,0)&amp;"")</f>
        <v>Hunan Chuangda Vanadium Tungsten Co., Ltd. Wuji</v>
      </c>
      <c r="S323" s="225" t="str">
        <f t="shared" ca="1" si="42"/>
        <v>CN</v>
      </c>
      <c r="T323" s="225" t="str">
        <f ca="1">IF(B323="","",IF(ISERROR(MATCH($J323,SorP!$B$1:$B$6230,0)),"",INDIRECT("'SorP'!$A$"&amp;MATCH($J323,SorP!$B$1:$B$6230,0))))</f>
        <v/>
      </c>
      <c r="U323" s="241"/>
      <c r="V323" s="275">
        <f>IF(C323="",NA(),MATCH($B323&amp;$C323,'Smelter Look-up'!$J:$J,0))</f>
        <v>521</v>
      </c>
      <c r="W323" s="276"/>
      <c r="X323" s="276">
        <f t="shared" si="43"/>
        <v>0</v>
      </c>
      <c r="Y323" s="276"/>
      <c r="Z323" s="276"/>
      <c r="AB323" s="278" t="str">
        <f t="shared" si="44"/>
        <v>TungstenHunan Chuangda Vanadium Tungsten Co., Ltd. Wuji</v>
      </c>
    </row>
    <row r="324" spans="1:28" s="277" customFormat="1" ht="54">
      <c r="A324" s="216" t="s">
        <v>1889</v>
      </c>
      <c r="B324" s="217" t="s">
        <v>1156</v>
      </c>
      <c r="C324" s="221" t="s">
        <v>1888</v>
      </c>
      <c r="D324" s="283" t="s">
        <v>1888</v>
      </c>
      <c r="E324" s="217" t="s">
        <v>2576</v>
      </c>
      <c r="F324" s="217" t="s">
        <v>1889</v>
      </c>
      <c r="G324" s="217" t="s">
        <v>15520</v>
      </c>
      <c r="H324" s="218"/>
      <c r="I324" s="219"/>
      <c r="J324" s="219"/>
      <c r="K324" s="273"/>
      <c r="L324" s="273"/>
      <c r="M324" s="273" t="s">
        <v>15529</v>
      </c>
      <c r="N324" s="273" t="s">
        <v>15570</v>
      </c>
      <c r="O324" s="273" t="s">
        <v>15758</v>
      </c>
      <c r="P324" s="220"/>
      <c r="Q324" s="274"/>
      <c r="R324" s="217" t="str">
        <f ca="1">IF(ISERROR($V324),"",OFFSET('Smelter Look-up'!$C$4,$V324-4,0)&amp;"")</f>
        <v>Niagara Refining LLC</v>
      </c>
      <c r="S324" s="225" t="str">
        <f t="shared" ca="1" si="42"/>
        <v>US</v>
      </c>
      <c r="T324" s="225" t="str">
        <f ca="1">IF(B324="","",IF(ISERROR(MATCH($J324,SorP!$B$1:$B$6230,0)),"",INDIRECT("'SorP'!$A$"&amp;MATCH($J324,SorP!$B$1:$B$6230,0))))</f>
        <v/>
      </c>
      <c r="U324" s="241"/>
      <c r="V324" s="275">
        <f>IF(C324="",NA(),MATCH($B324&amp;$C324,'Smelter Look-up'!$J:$J,0))</f>
        <v>544</v>
      </c>
      <c r="W324" s="276"/>
      <c r="X324" s="276">
        <f t="shared" si="43"/>
        <v>0</v>
      </c>
      <c r="Y324" s="276"/>
      <c r="Z324" s="276"/>
      <c r="AB324" s="278" t="str">
        <f t="shared" si="44"/>
        <v>TungstenNiagara Refining LLC</v>
      </c>
    </row>
    <row r="325" spans="1:28" s="277" customFormat="1" ht="54">
      <c r="A325" s="216" t="s">
        <v>14166</v>
      </c>
      <c r="B325" s="217" t="s">
        <v>1156</v>
      </c>
      <c r="C325" s="221" t="s">
        <v>1898</v>
      </c>
      <c r="D325" s="283" t="s">
        <v>15577</v>
      </c>
      <c r="E325" s="217" t="s">
        <v>1123</v>
      </c>
      <c r="F325" s="217" t="s">
        <v>14166</v>
      </c>
      <c r="G325" s="217" t="s">
        <v>13577</v>
      </c>
      <c r="H325" s="218"/>
      <c r="I325" s="219"/>
      <c r="J325" s="219"/>
      <c r="K325" s="273"/>
      <c r="L325" s="273"/>
      <c r="M325" s="273"/>
      <c r="N325" s="273"/>
      <c r="O325" s="273"/>
      <c r="P325" s="220"/>
      <c r="Q325" s="274"/>
      <c r="R325" s="217" t="str">
        <f ca="1">IF(ISERROR($V325),"",OFFSET('Smelter Look-up'!$C$4,$V325-4,0)&amp;"")</f>
        <v/>
      </c>
      <c r="S325" s="225" t="str">
        <f t="shared" ref="S325" ca="1" si="45">IF(B325="","",IF(ISERROR(MATCH($E325,CL,0)),"Unknown",INDIRECT("'C'!$A$"&amp;MATCH($E325,CL,0)+1)))</f>
        <v>CN</v>
      </c>
      <c r="T325" s="225" t="str">
        <f ca="1">IF(B325="","",IF(ISERROR(MATCH($J325,SorP!$B$1:$B$6230,0)),"",INDIRECT("'SorP'!$A$"&amp;MATCH($J325,SorP!$B$1:$B$6230,0))))</f>
        <v/>
      </c>
      <c r="U325" s="241"/>
      <c r="V325" s="275">
        <f>IF(C325="",NA(),MATCH($B325&amp;$C325,'Smelter Look-up'!$J:$J,0))</f>
        <v>590</v>
      </c>
      <c r="W325" s="276"/>
      <c r="X325" s="276">
        <f t="shared" ref="X325" si="46">IF(AND(C325="Smelter not listed",OR(LEN(D325)=0,LEN(E325)=0)),1,0)</f>
        <v>0</v>
      </c>
      <c r="Y325" s="276"/>
      <c r="Z325" s="276"/>
      <c r="AB325" s="278" t="str">
        <f t="shared" ref="AB325" si="47">B325&amp;C325</f>
        <v>TungstenSmelter not listed</v>
      </c>
    </row>
    <row r="326" spans="1:28" s="277" customFormat="1" ht="108">
      <c r="A326" s="216" t="s">
        <v>2684</v>
      </c>
      <c r="B326" s="217" t="s">
        <v>1156</v>
      </c>
      <c r="C326" s="221" t="s">
        <v>13272</v>
      </c>
      <c r="D326" s="283" t="s">
        <v>13272</v>
      </c>
      <c r="E326" s="217" t="s">
        <v>1123</v>
      </c>
      <c r="F326" s="217" t="s">
        <v>2684</v>
      </c>
      <c r="G326" s="217" t="s">
        <v>15520</v>
      </c>
      <c r="H326" s="218"/>
      <c r="I326" s="219"/>
      <c r="J326" s="219"/>
      <c r="K326" s="273"/>
      <c r="L326" s="273"/>
      <c r="M326" s="273" t="s">
        <v>15529</v>
      </c>
      <c r="N326" s="273" t="s">
        <v>15517</v>
      </c>
      <c r="O326" s="273" t="s">
        <v>15527</v>
      </c>
      <c r="P326" s="220" t="s">
        <v>499</v>
      </c>
      <c r="Q326" s="274"/>
      <c r="R326" s="217" t="str">
        <f ca="1">IF(ISERROR($V326),"",OFFSET('Smelter Look-up'!$C$4,$V326-4,0)&amp;"")</f>
        <v>Ganzhou Haichuang Tungsten Co., Ltd.</v>
      </c>
      <c r="S326" s="225" t="str">
        <f t="shared" ref="S326:S357" ca="1" si="48">IF(B326="","",IF(ISERROR(MATCH($E326,CL,0)),"Unknown",INDIRECT("'C'!$A$"&amp;MATCH($E326,CL,0)+1)))</f>
        <v>CN</v>
      </c>
      <c r="T326" s="225" t="str">
        <f ca="1">IF(B326="","",IF(ISERROR(MATCH($J326,SorP!$B$1:$B$6230,0)),"",INDIRECT("'SorP'!$A$"&amp;MATCH($J326,SorP!$B$1:$B$6230,0))))</f>
        <v/>
      </c>
      <c r="U326" s="241"/>
      <c r="V326" s="275">
        <f>IF(C326="",NA(),MATCH($B326&amp;$C326,'Smelter Look-up'!$J:$J,0))</f>
        <v>507</v>
      </c>
      <c r="W326" s="276"/>
      <c r="X326" s="276">
        <f t="shared" ref="X326:X357" si="49">IF(AND(C326="Smelter not listed",OR(LEN(D326)=0,LEN(E326)=0)),1,0)</f>
        <v>0</v>
      </c>
      <c r="Y326" s="276"/>
      <c r="Z326" s="276"/>
      <c r="AB326" s="278" t="str">
        <f t="shared" ref="AB326:AB357" si="50">B326&amp;C326</f>
        <v>TungstenGanzhou Haichuang Tungsten Co., Ltd.</v>
      </c>
    </row>
    <row r="327" spans="1:28" s="277" customFormat="1" ht="81">
      <c r="A327" s="216" t="s">
        <v>2385</v>
      </c>
      <c r="B327" s="217" t="s">
        <v>1156</v>
      </c>
      <c r="C327" s="221" t="s">
        <v>14230</v>
      </c>
      <c r="D327" s="283" t="s">
        <v>14230</v>
      </c>
      <c r="E327" s="217" t="s">
        <v>1123</v>
      </c>
      <c r="F327" s="217" t="s">
        <v>2385</v>
      </c>
      <c r="G327" s="217" t="s">
        <v>13577</v>
      </c>
      <c r="H327" s="218"/>
      <c r="I327" s="219"/>
      <c r="J327" s="219"/>
      <c r="K327" s="273"/>
      <c r="L327" s="273"/>
      <c r="M327" s="273"/>
      <c r="N327" s="273"/>
      <c r="O327" s="273"/>
      <c r="P327" s="220"/>
      <c r="Q327" s="274"/>
      <c r="R327" s="217" t="str">
        <f ca="1">IF(ISERROR($V327),"",OFFSET('Smelter Look-up'!$C$4,$V327-4,0)&amp;"")</f>
        <v>Jiangxi Xianglu Tungsten Co., Ltd.</v>
      </c>
      <c r="S327" s="225" t="str">
        <f t="shared" ca="1" si="48"/>
        <v>CN</v>
      </c>
      <c r="T327" s="225" t="str">
        <f ca="1">IF(B327="","",IF(ISERROR(MATCH($J327,SorP!$B$1:$B$6230,0)),"",INDIRECT("'SorP'!$A$"&amp;MATCH($J327,SorP!$B$1:$B$6230,0))))</f>
        <v/>
      </c>
      <c r="U327" s="241"/>
      <c r="V327" s="275">
        <f>IF(C327="",NA(),MATCH($B327&amp;$C327,'Smelter Look-up'!$J:$J,0))</f>
        <v>533</v>
      </c>
      <c r="W327" s="276"/>
      <c r="X327" s="276">
        <f t="shared" si="49"/>
        <v>0</v>
      </c>
      <c r="Y327" s="276"/>
      <c r="Z327" s="276"/>
      <c r="AB327" s="278" t="str">
        <f t="shared" si="50"/>
        <v>TungstenJiangxi Xianglu Tungsten Co., Ltd.</v>
      </c>
    </row>
    <row r="328" spans="1:28" s="277" customFormat="1" ht="54">
      <c r="A328" s="216" t="s">
        <v>1892</v>
      </c>
      <c r="B328" s="217" t="s">
        <v>1156</v>
      </c>
      <c r="C328" s="221" t="s">
        <v>1891</v>
      </c>
      <c r="D328" s="283" t="s">
        <v>1891</v>
      </c>
      <c r="E328" s="217" t="s">
        <v>906</v>
      </c>
      <c r="F328" s="217" t="s">
        <v>1892</v>
      </c>
      <c r="G328" s="217" t="s">
        <v>15520</v>
      </c>
      <c r="H328" s="218"/>
      <c r="I328" s="219"/>
      <c r="J328" s="219"/>
      <c r="K328" s="273"/>
      <c r="L328" s="273"/>
      <c r="M328" s="273" t="s">
        <v>15677</v>
      </c>
      <c r="N328" s="273" t="s">
        <v>15530</v>
      </c>
      <c r="O328" s="273" t="s">
        <v>15678</v>
      </c>
      <c r="P328" s="220"/>
      <c r="Q328" s="274"/>
      <c r="R328" s="217" t="str">
        <f ca="1">IF(ISERROR($V328),"",OFFSET('Smelter Look-up'!$C$4,$V328-4,0)&amp;"")</f>
        <v>Hydrometallurg, JSC</v>
      </c>
      <c r="S328" s="225" t="str">
        <f t="shared" ca="1" si="48"/>
        <v>RU</v>
      </c>
      <c r="T328" s="225" t="str">
        <f ca="1">IF(B328="","",IF(ISERROR(MATCH($J328,SorP!$B$1:$B$6230,0)),"",INDIRECT("'SorP'!$A$"&amp;MATCH($J328,SorP!$B$1:$B$6230,0))))</f>
        <v/>
      </c>
      <c r="U328" s="241"/>
      <c r="V328" s="275">
        <f>IF(C328="",NA(),MATCH($B328&amp;$C328,'Smelter Look-up'!$J:$J,0))</f>
        <v>524</v>
      </c>
      <c r="W328" s="276"/>
      <c r="X328" s="276">
        <f t="shared" si="49"/>
        <v>0</v>
      </c>
      <c r="Y328" s="276"/>
      <c r="Z328" s="276"/>
      <c r="AB328" s="278" t="str">
        <f t="shared" si="50"/>
        <v>TungstenHydrometallurg, JSC</v>
      </c>
    </row>
    <row r="329" spans="1:28" s="277" customFormat="1" ht="81">
      <c r="A329" s="216" t="s">
        <v>2592</v>
      </c>
      <c r="B329" s="217" t="s">
        <v>1156</v>
      </c>
      <c r="C329" s="221" t="s">
        <v>2591</v>
      </c>
      <c r="D329" s="283" t="s">
        <v>2591</v>
      </c>
      <c r="E329" s="217" t="s">
        <v>906</v>
      </c>
      <c r="F329" s="217" t="s">
        <v>2592</v>
      </c>
      <c r="G329" s="217" t="s">
        <v>15520</v>
      </c>
      <c r="H329" s="218"/>
      <c r="I329" s="219"/>
      <c r="J329" s="219"/>
      <c r="K329" s="273"/>
      <c r="L329" s="273"/>
      <c r="M329" s="273" t="s">
        <v>15529</v>
      </c>
      <c r="N329" s="273" t="s">
        <v>15530</v>
      </c>
      <c r="O329" s="273" t="s">
        <v>15574</v>
      </c>
      <c r="P329" s="220"/>
      <c r="Q329" s="274"/>
      <c r="R329" s="217" t="str">
        <f ca="1">IF(ISERROR($V329),"",OFFSET('Smelter Look-up'!$C$4,$V329-4,0)&amp;"")</f>
        <v>Unecha Refractory metals plant</v>
      </c>
      <c r="S329" s="225" t="str">
        <f t="shared" ca="1" si="48"/>
        <v>RU</v>
      </c>
      <c r="T329" s="225" t="str">
        <f ca="1">IF(B329="","",IF(ISERROR(MATCH($J329,SorP!$B$1:$B$6230,0)),"",INDIRECT("'SorP'!$A$"&amp;MATCH($J329,SorP!$B$1:$B$6230,0))))</f>
        <v/>
      </c>
      <c r="U329" s="241"/>
      <c r="V329" s="275">
        <f>IF(C329="",NA(),MATCH($B329&amp;$C329,'Smelter Look-up'!$J:$J,0))</f>
        <v>550</v>
      </c>
      <c r="W329" s="276"/>
      <c r="X329" s="276">
        <f t="shared" si="49"/>
        <v>0</v>
      </c>
      <c r="Y329" s="276"/>
      <c r="Z329" s="276"/>
      <c r="AB329" s="278" t="str">
        <f t="shared" si="50"/>
        <v>TungstenUnecha Refractory metals plant</v>
      </c>
    </row>
    <row r="330" spans="1:28" s="277" customFormat="1" ht="148.5">
      <c r="A330" s="216" t="s">
        <v>2394</v>
      </c>
      <c r="B330" s="217" t="s">
        <v>1156</v>
      </c>
      <c r="C330" s="221" t="s">
        <v>2393</v>
      </c>
      <c r="D330" s="283" t="s">
        <v>2393</v>
      </c>
      <c r="E330" s="217" t="s">
        <v>1123</v>
      </c>
      <c r="F330" s="217" t="s">
        <v>2394</v>
      </c>
      <c r="G330" s="217" t="s">
        <v>15520</v>
      </c>
      <c r="H330" s="218"/>
      <c r="I330" s="219"/>
      <c r="J330" s="219"/>
      <c r="K330" s="273"/>
      <c r="L330" s="273"/>
      <c r="M330" s="273"/>
      <c r="N330" s="273"/>
      <c r="O330" s="273"/>
      <c r="P330" s="220"/>
      <c r="Q330" s="274"/>
      <c r="R330" s="217" t="str">
        <f ca="1">IF(ISERROR($V330),"",OFFSET('Smelter Look-up'!$C$4,$V330-4,0)&amp;"")</f>
        <v>South-East Nonferrous Metal Company Limited of Hengyang City</v>
      </c>
      <c r="S330" s="225" t="str">
        <f t="shared" ca="1" si="48"/>
        <v>CN</v>
      </c>
      <c r="T330" s="225" t="str">
        <f ca="1">IF(B330="","",IF(ISERROR(MATCH($J330,SorP!$B$1:$B$6230,0)),"",INDIRECT("'SorP'!$A$"&amp;MATCH($J330,SorP!$B$1:$B$6230,0))))</f>
        <v/>
      </c>
      <c r="U330" s="241"/>
      <c r="V330" s="275">
        <f>IF(C330="",NA(),MATCH($B330&amp;$C330,'Smelter Look-up'!$J:$J,0))</f>
        <v>575</v>
      </c>
      <c r="W330" s="276"/>
      <c r="X330" s="276">
        <f t="shared" si="49"/>
        <v>0</v>
      </c>
      <c r="Y330" s="276"/>
      <c r="Z330" s="276"/>
      <c r="AB330" s="278" t="str">
        <f t="shared" si="50"/>
        <v>TungstenSouth-East Nonferrous Metal Company Limited of Hengyang City</v>
      </c>
    </row>
    <row r="331" spans="1:28" s="277" customFormat="1" ht="108">
      <c r="A331" s="216" t="s">
        <v>2390</v>
      </c>
      <c r="B331" s="217" t="s">
        <v>1156</v>
      </c>
      <c r="C331" s="221" t="s">
        <v>2473</v>
      </c>
      <c r="D331" s="283" t="s">
        <v>2473</v>
      </c>
      <c r="E331" s="217" t="s">
        <v>904</v>
      </c>
      <c r="F331" s="217" t="s">
        <v>2390</v>
      </c>
      <c r="G331" s="217" t="s">
        <v>15520</v>
      </c>
      <c r="H331" s="218"/>
      <c r="I331" s="219"/>
      <c r="J331" s="219"/>
      <c r="K331" s="273"/>
      <c r="L331" s="273"/>
      <c r="M331" s="273" t="s">
        <v>15529</v>
      </c>
      <c r="N331" s="273" t="s">
        <v>15533</v>
      </c>
      <c r="O331" s="273" t="s">
        <v>15534</v>
      </c>
      <c r="P331" s="220" t="s">
        <v>498</v>
      </c>
      <c r="Q331" s="274"/>
      <c r="R331" s="217" t="str">
        <f ca="1">IF(ISERROR($V331),"",OFFSET('Smelter Look-up'!$C$4,$V331-4,0)&amp;"")</f>
        <v>Philippine Chuangxin Industrial Co., Inc.</v>
      </c>
      <c r="S331" s="225" t="str">
        <f t="shared" ca="1" si="48"/>
        <v>PH</v>
      </c>
      <c r="T331" s="225" t="str">
        <f ca="1">IF(B331="","",IF(ISERROR(MATCH($J331,SorP!$B$1:$B$6230,0)),"",INDIRECT("'SorP'!$A$"&amp;MATCH($J331,SorP!$B$1:$B$6230,0))))</f>
        <v/>
      </c>
      <c r="U331" s="241"/>
      <c r="V331" s="275">
        <f>IF(C331="",NA(),MATCH($B331&amp;$C331,'Smelter Look-up'!$J:$J,0))</f>
        <v>547</v>
      </c>
      <c r="W331" s="276"/>
      <c r="X331" s="276">
        <f t="shared" si="49"/>
        <v>0</v>
      </c>
      <c r="Y331" s="276"/>
      <c r="Z331" s="276"/>
      <c r="AB331" s="278" t="str">
        <f t="shared" si="50"/>
        <v>TungstenPhilippine Chuangxin Industrial Co., Inc.</v>
      </c>
    </row>
    <row r="332" spans="1:28" s="277" customFormat="1" ht="135">
      <c r="A332" s="216" t="s">
        <v>2398</v>
      </c>
      <c r="B332" s="217" t="s">
        <v>1156</v>
      </c>
      <c r="C332" s="221" t="s">
        <v>2397</v>
      </c>
      <c r="D332" s="283" t="s">
        <v>2397</v>
      </c>
      <c r="E332" s="217" t="s">
        <v>1123</v>
      </c>
      <c r="F332" s="217" t="s">
        <v>2398</v>
      </c>
      <c r="G332" s="217" t="s">
        <v>15520</v>
      </c>
      <c r="H332" s="218"/>
      <c r="I332" s="219"/>
      <c r="J332" s="219"/>
      <c r="K332" s="273"/>
      <c r="L332" s="273"/>
      <c r="M332" s="273" t="s">
        <v>15896</v>
      </c>
      <c r="N332" s="273" t="s">
        <v>15517</v>
      </c>
      <c r="O332" s="273" t="s">
        <v>15571</v>
      </c>
      <c r="P332" s="220"/>
      <c r="Q332" s="274"/>
      <c r="R332" s="217" t="str">
        <f ca="1">IF(ISERROR($V332),"",OFFSET('Smelter Look-up'!$C$4,$V332-4,0)&amp;"")</f>
        <v>Xinfeng Huarui Tungsten &amp; Molybdenum New Material Co., Ltd.</v>
      </c>
      <c r="S332" s="225" t="str">
        <f t="shared" ca="1" si="48"/>
        <v>CN</v>
      </c>
      <c r="T332" s="225" t="str">
        <f ca="1">IF(B332="","",IF(ISERROR(MATCH($J332,SorP!$B$1:$B$6230,0)),"",INDIRECT("'SorP'!$A$"&amp;MATCH($J332,SorP!$B$1:$B$6230,0))))</f>
        <v/>
      </c>
      <c r="U332" s="241"/>
      <c r="V332" s="275">
        <f>IF(C332="",NA(),MATCH($B332&amp;$C332,'Smelter Look-up'!$J:$J,0))</f>
        <v>559</v>
      </c>
      <c r="W332" s="276"/>
      <c r="X332" s="276">
        <f t="shared" si="49"/>
        <v>0</v>
      </c>
      <c r="Y332" s="276"/>
      <c r="Z332" s="276"/>
      <c r="AB332" s="278" t="str">
        <f t="shared" si="50"/>
        <v>TungstenXinfeng Huarui Tungsten &amp; Molybdenum New Material Co., Ltd.</v>
      </c>
    </row>
    <row r="333" spans="1:28" s="277" customFormat="1" ht="54">
      <c r="A333" s="216" t="s">
        <v>2382</v>
      </c>
      <c r="B333" s="217" t="s">
        <v>1156</v>
      </c>
      <c r="C333" s="221" t="s">
        <v>2381</v>
      </c>
      <c r="D333" s="283" t="s">
        <v>2381</v>
      </c>
      <c r="E333" s="217" t="s">
        <v>1119</v>
      </c>
      <c r="F333" s="217" t="s">
        <v>2382</v>
      </c>
      <c r="G333" s="217" t="s">
        <v>15520</v>
      </c>
      <c r="H333" s="218"/>
      <c r="I333" s="219"/>
      <c r="J333" s="219"/>
      <c r="K333" s="273"/>
      <c r="L333" s="273"/>
      <c r="M333" s="273" t="s">
        <v>15526</v>
      </c>
      <c r="N333" s="273" t="s">
        <v>15517</v>
      </c>
      <c r="O333" s="273" t="s">
        <v>15527</v>
      </c>
      <c r="P333" s="220" t="s">
        <v>499</v>
      </c>
      <c r="Q333" s="274"/>
      <c r="R333" s="217" t="str">
        <f ca="1">IF(ISERROR($V333),"",OFFSET('Smelter Look-up'!$C$4,$V333-4,0)&amp;"")</f>
        <v>ACL Metais Eireli</v>
      </c>
      <c r="S333" s="225" t="str">
        <f t="shared" ca="1" si="48"/>
        <v>BR</v>
      </c>
      <c r="T333" s="225" t="str">
        <f ca="1">IF(B333="","",IF(ISERROR(MATCH($J333,SorP!$B$1:$B$6230,0)),"",INDIRECT("'SorP'!$A$"&amp;MATCH($J333,SorP!$B$1:$B$6230,0))))</f>
        <v/>
      </c>
      <c r="U333" s="241"/>
      <c r="V333" s="275">
        <f>IF(C333="",NA(),MATCH($B333&amp;$C333,'Smelter Look-up'!$J:$J,0))</f>
        <v>488</v>
      </c>
      <c r="W333" s="276"/>
      <c r="X333" s="276">
        <f t="shared" si="49"/>
        <v>0</v>
      </c>
      <c r="Y333" s="276"/>
      <c r="Z333" s="276"/>
      <c r="AB333" s="278" t="str">
        <f t="shared" si="50"/>
        <v>TungstenACL Metais Eireli</v>
      </c>
    </row>
    <row r="334" spans="1:28" s="277" customFormat="1" ht="54">
      <c r="A334" s="216" t="s">
        <v>2396</v>
      </c>
      <c r="B334" s="217" t="s">
        <v>1156</v>
      </c>
      <c r="C334" s="221" t="s">
        <v>2395</v>
      </c>
      <c r="D334" s="283" t="s">
        <v>2395</v>
      </c>
      <c r="E334" s="217" t="s">
        <v>1134</v>
      </c>
      <c r="F334" s="217" t="s">
        <v>2396</v>
      </c>
      <c r="G334" s="217" t="s">
        <v>15520</v>
      </c>
      <c r="H334" s="218"/>
      <c r="I334" s="219"/>
      <c r="J334" s="219"/>
      <c r="K334" s="273"/>
      <c r="L334" s="273"/>
      <c r="M334" s="273" t="s">
        <v>15529</v>
      </c>
      <c r="N334" s="273" t="s">
        <v>15517</v>
      </c>
      <c r="O334" s="273" t="s">
        <v>15571</v>
      </c>
      <c r="P334" s="220"/>
      <c r="Q334" s="274"/>
      <c r="R334" s="217" t="str">
        <f ca="1">IF(ISERROR($V334),"",OFFSET('Smelter Look-up'!$C$4,$V334-4,0)&amp;"")</f>
        <v>Woltech Korea Co., Ltd.</v>
      </c>
      <c r="S334" s="225" t="str">
        <f t="shared" ca="1" si="48"/>
        <v>KR</v>
      </c>
      <c r="T334" s="225" t="str">
        <f ca="1">IF(B334="","",IF(ISERROR(MATCH($J334,SorP!$B$1:$B$6230,0)),"",INDIRECT("'SorP'!$A$"&amp;MATCH($J334,SorP!$B$1:$B$6230,0))))</f>
        <v/>
      </c>
      <c r="U334" s="241"/>
      <c r="V334" s="275">
        <f>IF(C334="",NA(),MATCH($B334&amp;$C334,'Smelter Look-up'!$J:$J,0))</f>
        <v>555</v>
      </c>
      <c r="W334" s="276"/>
      <c r="X334" s="276">
        <f t="shared" si="49"/>
        <v>0</v>
      </c>
      <c r="Y334" s="276"/>
      <c r="Z334" s="276"/>
      <c r="AB334" s="278" t="str">
        <f t="shared" si="50"/>
        <v>TungstenWoltech Korea Co., Ltd.</v>
      </c>
    </row>
    <row r="335" spans="1:28" s="277" customFormat="1" ht="40.5">
      <c r="A335" s="216" t="s">
        <v>2388</v>
      </c>
      <c r="B335" s="217" t="s">
        <v>1156</v>
      </c>
      <c r="C335" s="221" t="s">
        <v>2688</v>
      </c>
      <c r="D335" s="283" t="s">
        <v>2688</v>
      </c>
      <c r="E335" s="217" t="s">
        <v>906</v>
      </c>
      <c r="F335" s="217" t="s">
        <v>2388</v>
      </c>
      <c r="G335" s="217" t="s">
        <v>15520</v>
      </c>
      <c r="H335" s="218"/>
      <c r="I335" s="219"/>
      <c r="J335" s="219"/>
      <c r="K335" s="273"/>
      <c r="L335" s="273"/>
      <c r="M335" s="273" t="s">
        <v>15755</v>
      </c>
      <c r="N335" s="273" t="s">
        <v>15517</v>
      </c>
      <c r="O335" s="273" t="s">
        <v>15571</v>
      </c>
      <c r="P335" s="220"/>
      <c r="Q335" s="274"/>
      <c r="R335" s="217" t="str">
        <f ca="1">IF(ISERROR($V335),"",OFFSET('Smelter Look-up'!$C$4,$V335-4,0)&amp;"")</f>
        <v>Moliren Ltd.</v>
      </c>
      <c r="S335" s="225" t="str">
        <f t="shared" ca="1" si="48"/>
        <v>RU</v>
      </c>
      <c r="T335" s="225" t="str">
        <f ca="1">IF(B335="","",IF(ISERROR(MATCH($J335,SorP!$B$1:$B$6230,0)),"",INDIRECT("'SorP'!$A$"&amp;MATCH($J335,SorP!$B$1:$B$6230,0))))</f>
        <v/>
      </c>
      <c r="U335" s="241"/>
      <c r="V335" s="275">
        <f>IF(C335="",NA(),MATCH($B335&amp;$C335,'Smelter Look-up'!$J:$J,0))</f>
        <v>543</v>
      </c>
      <c r="W335" s="276"/>
      <c r="X335" s="276">
        <f t="shared" si="49"/>
        <v>0</v>
      </c>
      <c r="Y335" s="276"/>
      <c r="Z335" s="276"/>
      <c r="AB335" s="278" t="str">
        <f t="shared" si="50"/>
        <v>TungstenMoliren Ltd.</v>
      </c>
    </row>
    <row r="336" spans="1:28" s="277" customFormat="1" ht="94.5">
      <c r="A336" s="216" t="s">
        <v>2687</v>
      </c>
      <c r="B336" s="217" t="s">
        <v>1156</v>
      </c>
      <c r="C336" s="221" t="s">
        <v>2686</v>
      </c>
      <c r="D336" s="283" t="s">
        <v>2686</v>
      </c>
      <c r="E336" s="217" t="s">
        <v>1123</v>
      </c>
      <c r="F336" s="217" t="s">
        <v>2687</v>
      </c>
      <c r="G336" s="217" t="s">
        <v>15520</v>
      </c>
      <c r="H336" s="218"/>
      <c r="I336" s="219"/>
      <c r="J336" s="219"/>
      <c r="K336" s="273"/>
      <c r="L336" s="273"/>
      <c r="M336" s="273"/>
      <c r="N336" s="273"/>
      <c r="O336" s="273" t="s">
        <v>500</v>
      </c>
      <c r="P336" s="220"/>
      <c r="Q336" s="274"/>
      <c r="R336" s="217" t="str">
        <f ca="1">IF(ISERROR($V336),"",OFFSET('Smelter Look-up'!$C$4,$V336-4,0)&amp;"")</f>
        <v>Hunan Litian Tungsten Industry Co., Ltd.</v>
      </c>
      <c r="S336" s="225" t="str">
        <f t="shared" ca="1" si="48"/>
        <v>CN</v>
      </c>
      <c r="T336" s="225" t="str">
        <f ca="1">IF(B336="","",IF(ISERROR(MATCH($J336,SorP!$B$1:$B$6230,0)),"",INDIRECT("'SorP'!$A$"&amp;MATCH($J336,SorP!$B$1:$B$6230,0))))</f>
        <v/>
      </c>
      <c r="U336" s="241"/>
      <c r="V336" s="275">
        <f>IF(C336="",NA(),MATCH($B336&amp;$C336,'Smelter Look-up'!$J:$J,0))</f>
        <v>523</v>
      </c>
      <c r="W336" s="276"/>
      <c r="X336" s="276">
        <f t="shared" si="49"/>
        <v>0</v>
      </c>
      <c r="Y336" s="276"/>
      <c r="Z336" s="276"/>
      <c r="AB336" s="278" t="str">
        <f t="shared" si="50"/>
        <v>TungstenHunan Litian Tungsten Industry Co., Ltd.</v>
      </c>
    </row>
    <row r="337" spans="1:28" s="277" customFormat="1" ht="40.5">
      <c r="A337" s="216" t="s">
        <v>14174</v>
      </c>
      <c r="B337" s="217" t="s">
        <v>1156</v>
      </c>
      <c r="C337" s="221" t="s">
        <v>14173</v>
      </c>
      <c r="D337" s="283" t="s">
        <v>15710</v>
      </c>
      <c r="E337" s="217" t="s">
        <v>1134</v>
      </c>
      <c r="F337" s="217" t="s">
        <v>14174</v>
      </c>
      <c r="G337" s="217" t="s">
        <v>14250</v>
      </c>
      <c r="H337" s="218"/>
      <c r="I337" s="219"/>
      <c r="J337" s="219"/>
      <c r="K337" s="273"/>
      <c r="L337" s="273"/>
      <c r="M337" s="273" t="s">
        <v>15711</v>
      </c>
      <c r="N337" s="273" t="s">
        <v>15533</v>
      </c>
      <c r="O337" s="273" t="s">
        <v>15534</v>
      </c>
      <c r="P337" s="220" t="s">
        <v>498</v>
      </c>
      <c r="Q337" s="274"/>
      <c r="R337" s="217" t="str">
        <f ca="1">IF(ISERROR($V337),"",OFFSET('Smelter Look-up'!$C$4,$V337-4,0)&amp;"")</f>
        <v>KGETS Co., Ltd.</v>
      </c>
      <c r="S337" s="225" t="str">
        <f t="shared" ca="1" si="48"/>
        <v>KR</v>
      </c>
      <c r="T337" s="225" t="str">
        <f ca="1">IF(B337="","",IF(ISERROR(MATCH($J337,SorP!$B$1:$B$6230,0)),"",INDIRECT("'SorP'!$A$"&amp;MATCH($J337,SorP!$B$1:$B$6230,0))))</f>
        <v/>
      </c>
      <c r="U337" s="241"/>
      <c r="V337" s="275">
        <f>IF(C337="",NA(),MATCH($B337&amp;$C337,'Smelter Look-up'!$J:$J,0))</f>
        <v>539</v>
      </c>
      <c r="W337" s="276"/>
      <c r="X337" s="276">
        <f t="shared" si="49"/>
        <v>0</v>
      </c>
      <c r="Y337" s="276"/>
      <c r="Z337" s="276"/>
      <c r="AB337" s="278" t="str">
        <f t="shared" si="50"/>
        <v>TungstenKGETS Co., Ltd.</v>
      </c>
    </row>
    <row r="338" spans="1:28" s="277" customFormat="1" ht="81">
      <c r="A338" s="216" t="s">
        <v>14169</v>
      </c>
      <c r="B338" s="217" t="s">
        <v>1156</v>
      </c>
      <c r="C338" s="221" t="s">
        <v>14168</v>
      </c>
      <c r="D338" s="283" t="s">
        <v>14168</v>
      </c>
      <c r="E338" s="217" t="s">
        <v>1123</v>
      </c>
      <c r="F338" s="217" t="s">
        <v>14169</v>
      </c>
      <c r="G338" s="217" t="s">
        <v>14250</v>
      </c>
      <c r="H338" s="218"/>
      <c r="I338" s="219"/>
      <c r="J338" s="219"/>
      <c r="K338" s="273"/>
      <c r="L338" s="273"/>
      <c r="M338" s="273"/>
      <c r="N338" s="273"/>
      <c r="O338" s="273"/>
      <c r="P338" s="220"/>
      <c r="Q338" s="274"/>
      <c r="R338" s="217" t="str">
        <f ca="1">IF(ISERROR($V338),"",OFFSET('Smelter Look-up'!$C$4,$V338-4,0)&amp;"")</f>
        <v>Fujian Ganmin RareMetal Co., Ltd.</v>
      </c>
      <c r="S338" s="225" t="str">
        <f t="shared" ca="1" si="48"/>
        <v>CN</v>
      </c>
      <c r="T338" s="225" t="str">
        <f ca="1">IF(B338="","",IF(ISERROR(MATCH($J338,SorP!$B$1:$B$6230,0)),"",INDIRECT("'SorP'!$A$"&amp;MATCH($J338,SorP!$B$1:$B$6230,0))))</f>
        <v/>
      </c>
      <c r="U338" s="241"/>
      <c r="V338" s="275">
        <f>IF(C338="",NA(),MATCH($B338&amp;$C338,'Smelter Look-up'!$J:$J,0))</f>
        <v>505</v>
      </c>
      <c r="W338" s="276"/>
      <c r="X338" s="276">
        <f t="shared" si="49"/>
        <v>0</v>
      </c>
      <c r="Y338" s="276"/>
      <c r="Z338" s="276"/>
      <c r="AB338" s="278" t="str">
        <f t="shared" si="50"/>
        <v>TungstenFujian Ganmin RareMetal Co., Ltd.</v>
      </c>
    </row>
    <row r="339" spans="1:28" s="277" customFormat="1" ht="54">
      <c r="A339" s="216" t="s">
        <v>14176</v>
      </c>
      <c r="B339" s="217" t="s">
        <v>1156</v>
      </c>
      <c r="C339" s="221" t="s">
        <v>14175</v>
      </c>
      <c r="D339" s="283" t="s">
        <v>14175</v>
      </c>
      <c r="E339" s="217" t="s">
        <v>2575</v>
      </c>
      <c r="F339" s="217" t="s">
        <v>14176</v>
      </c>
      <c r="G339" s="217" t="s">
        <v>14250</v>
      </c>
      <c r="H339" s="218"/>
      <c r="I339" s="219"/>
      <c r="J339" s="219"/>
      <c r="K339" s="273"/>
      <c r="L339" s="273"/>
      <c r="M339" s="273" t="s">
        <v>15529</v>
      </c>
      <c r="N339" s="273" t="s">
        <v>15533</v>
      </c>
      <c r="O339" s="273" t="s">
        <v>15609</v>
      </c>
      <c r="P339" s="220" t="s">
        <v>498</v>
      </c>
      <c r="Q339" s="274"/>
      <c r="R339" s="217" t="str">
        <f ca="1">IF(ISERROR($V339),"",OFFSET('Smelter Look-up'!$C$4,$V339-4,0)&amp;"")</f>
        <v>Lianyou Metals Co., Ltd.</v>
      </c>
      <c r="S339" s="225" t="str">
        <f t="shared" ca="1" si="48"/>
        <v>TW</v>
      </c>
      <c r="T339" s="225" t="str">
        <f ca="1">IF(B339="","",IF(ISERROR(MATCH($J339,SorP!$B$1:$B$6230,0)),"",INDIRECT("'SorP'!$A$"&amp;MATCH($J339,SorP!$B$1:$B$6230,0))))</f>
        <v/>
      </c>
      <c r="U339" s="241"/>
      <c r="V339" s="275">
        <f>IF(C339="",NA(),MATCH($B339&amp;$C339,'Smelter Look-up'!$J:$J,0))</f>
        <v>540</v>
      </c>
      <c r="W339" s="276"/>
      <c r="X339" s="276">
        <f t="shared" si="49"/>
        <v>0</v>
      </c>
      <c r="Y339" s="276"/>
      <c r="Z339" s="276"/>
      <c r="AB339" s="278" t="str">
        <f t="shared" si="50"/>
        <v>TungstenLianyou Metals Co., Ltd.</v>
      </c>
    </row>
    <row r="340" spans="1:28" s="277" customFormat="1" ht="81">
      <c r="A340" s="216" t="s">
        <v>14172</v>
      </c>
      <c r="B340" s="217" t="s">
        <v>1156</v>
      </c>
      <c r="C340" s="221" t="s">
        <v>14171</v>
      </c>
      <c r="D340" s="283" t="s">
        <v>14171</v>
      </c>
      <c r="E340" s="217" t="s">
        <v>906</v>
      </c>
      <c r="F340" s="217" t="s">
        <v>14172</v>
      </c>
      <c r="G340" s="217" t="s">
        <v>14250</v>
      </c>
      <c r="H340" s="218"/>
      <c r="I340" s="219"/>
      <c r="J340" s="219"/>
      <c r="K340" s="273"/>
      <c r="L340" s="273"/>
      <c r="M340" s="273"/>
      <c r="N340" s="273"/>
      <c r="O340" s="273"/>
      <c r="P340" s="220"/>
      <c r="Q340" s="274"/>
      <c r="R340" s="217" t="str">
        <f ca="1">IF(ISERROR($V340),"",OFFSET('Smelter Look-up'!$C$4,$V340-4,0)&amp;"")</f>
        <v>JSC "Kirovgrad Hard Alloys Plant"</v>
      </c>
      <c r="S340" s="225" t="str">
        <f t="shared" ca="1" si="48"/>
        <v>RU</v>
      </c>
      <c r="T340" s="225" t="str">
        <f ca="1">IF(B340="","",IF(ISERROR(MATCH($J340,SorP!$B$1:$B$6230,0)),"",INDIRECT("'SorP'!$A$"&amp;MATCH($J340,SorP!$B$1:$B$6230,0))))</f>
        <v/>
      </c>
      <c r="U340" s="241"/>
      <c r="V340" s="275">
        <f>IF(C340="",NA(),MATCH($B340&amp;$C340,'Smelter Look-up'!$J:$J,0))</f>
        <v>536</v>
      </c>
      <c r="W340" s="276"/>
      <c r="X340" s="276">
        <f t="shared" si="49"/>
        <v>0</v>
      </c>
      <c r="Y340" s="276"/>
      <c r="Z340" s="276"/>
      <c r="AB340" s="278" t="str">
        <f t="shared" si="50"/>
        <v>TungstenJSC "Kirovgrad Hard Alloys Plant"</v>
      </c>
    </row>
    <row r="341" spans="1:28" s="277" customFormat="1" ht="148.5">
      <c r="A341" s="216" t="s">
        <v>14242</v>
      </c>
      <c r="B341" s="217" t="s">
        <v>1156</v>
      </c>
      <c r="C341" s="221" t="s">
        <v>14226</v>
      </c>
      <c r="D341" s="283" t="s">
        <v>14226</v>
      </c>
      <c r="E341" s="217" t="s">
        <v>1119</v>
      </c>
      <c r="F341" s="217" t="s">
        <v>14242</v>
      </c>
      <c r="G341" s="217" t="s">
        <v>13577</v>
      </c>
      <c r="H341" s="218"/>
      <c r="I341" s="219"/>
      <c r="J341" s="219"/>
      <c r="K341" s="273"/>
      <c r="L341" s="273"/>
      <c r="M341" s="273"/>
      <c r="N341" s="273"/>
      <c r="O341" s="273"/>
      <c r="P341" s="220"/>
      <c r="Q341" s="274"/>
      <c r="R341" s="217" t="str">
        <f ca="1">IF(ISERROR($V341),"",OFFSET('Smelter Look-up'!$C$4,$V341-4,0)&amp;"")</f>
        <v>Albasteel Industria e Comercio de Ligas Para Fundicao Ltd.</v>
      </c>
      <c r="S341" s="225" t="str">
        <f t="shared" ca="1" si="48"/>
        <v>BR</v>
      </c>
      <c r="T341" s="225" t="str">
        <f ca="1">IF(B341="","",IF(ISERROR(MATCH($J341,SorP!$B$1:$B$6230,0)),"",INDIRECT("'SorP'!$A$"&amp;MATCH($J341,SorP!$B$1:$B$6230,0))))</f>
        <v/>
      </c>
      <c r="U341" s="241"/>
      <c r="V341" s="275">
        <f>IF(C341="",NA(),MATCH($B341&amp;$C341,'Smelter Look-up'!$J:$J,0))</f>
        <v>489</v>
      </c>
      <c r="W341" s="276"/>
      <c r="X341" s="276">
        <f t="shared" si="49"/>
        <v>0</v>
      </c>
      <c r="Y341" s="276"/>
      <c r="Z341" s="276"/>
      <c r="AB341" s="278" t="str">
        <f t="shared" si="50"/>
        <v>TungstenAlbasteel Industria e Comercio de Ligas Para Fundicao Ltd.</v>
      </c>
    </row>
    <row r="342" spans="1:28" s="277" customFormat="1" ht="20">
      <c r="A342" s="216"/>
      <c r="B342" s="217"/>
      <c r="C342" s="221"/>
      <c r="D342" s="283"/>
      <c r="E342" s="217"/>
      <c r="F342" s="217"/>
      <c r="G342" s="217"/>
      <c r="H342" s="218"/>
      <c r="I342" s="219"/>
      <c r="J342" s="219"/>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si="49"/>
        <v>0</v>
      </c>
      <c r="Y342" s="276"/>
      <c r="Z342" s="276"/>
      <c r="AB342" s="278" t="str">
        <f t="shared" si="50"/>
        <v/>
      </c>
    </row>
    <row r="343" spans="1:28" s="277" customFormat="1" ht="20">
      <c r="A343" s="216"/>
      <c r="B343" s="217"/>
      <c r="C343" s="221"/>
      <c r="D343" s="283"/>
      <c r="E343" s="217"/>
      <c r="F343" s="217"/>
      <c r="G343" s="217"/>
      <c r="H343" s="218"/>
      <c r="I343" s="219"/>
      <c r="J343" s="219"/>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si="49"/>
        <v>0</v>
      </c>
      <c r="Y343" s="276"/>
      <c r="Z343" s="276"/>
      <c r="AB343" s="278" t="str">
        <f t="shared" si="50"/>
        <v/>
      </c>
    </row>
    <row r="344" spans="1:28" s="277" customFormat="1" ht="20">
      <c r="A344" s="216"/>
      <c r="B344" s="217"/>
      <c r="C344" s="221"/>
      <c r="D344" s="283"/>
      <c r="E344" s="217"/>
      <c r="F344" s="217"/>
      <c r="G344" s="217"/>
      <c r="H344" s="218"/>
      <c r="I344" s="219"/>
      <c r="J344" s="219"/>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si="49"/>
        <v>0</v>
      </c>
      <c r="Y344" s="276"/>
      <c r="Z344" s="276"/>
      <c r="AB344" s="278" t="str">
        <f t="shared" si="50"/>
        <v/>
      </c>
    </row>
    <row r="345" spans="1:28" s="277" customFormat="1" ht="20">
      <c r="A345" s="216"/>
      <c r="B345" s="217"/>
      <c r="C345" s="221"/>
      <c r="D345" s="283"/>
      <c r="E345" s="217"/>
      <c r="F345" s="217"/>
      <c r="G345" s="217"/>
      <c r="H345" s="218"/>
      <c r="I345" s="219"/>
      <c r="J345" s="219"/>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si="49"/>
        <v>0</v>
      </c>
      <c r="Y345" s="276"/>
      <c r="Z345" s="276"/>
      <c r="AB345" s="278" t="str">
        <f t="shared" si="50"/>
        <v/>
      </c>
    </row>
    <row r="346" spans="1:28" s="277" customFormat="1" ht="20">
      <c r="A346" s="216"/>
      <c r="B346" s="217"/>
      <c r="C346" s="221"/>
      <c r="D346" s="283"/>
      <c r="E346" s="217"/>
      <c r="F346" s="217"/>
      <c r="G346" s="217"/>
      <c r="H346" s="218"/>
      <c r="I346" s="219"/>
      <c r="J346" s="219"/>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si="49"/>
        <v>0</v>
      </c>
      <c r="Y346" s="276"/>
      <c r="Z346" s="276"/>
      <c r="AB346" s="278" t="str">
        <f t="shared" si="50"/>
        <v/>
      </c>
    </row>
    <row r="347" spans="1:28" s="277" customFormat="1" ht="20">
      <c r="A347" s="216"/>
      <c r="B347" s="217"/>
      <c r="C347" s="221"/>
      <c r="D347" s="283"/>
      <c r="E347" s="217"/>
      <c r="F347" s="217"/>
      <c r="G347" s="217"/>
      <c r="H347" s="218"/>
      <c r="I347" s="219"/>
      <c r="J347" s="219"/>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si="49"/>
        <v>0</v>
      </c>
      <c r="Y347" s="276"/>
      <c r="Z347" s="276"/>
      <c r="AB347" s="278" t="str">
        <f t="shared" si="50"/>
        <v/>
      </c>
    </row>
    <row r="348" spans="1:28" s="277" customFormat="1" ht="20">
      <c r="A348" s="216"/>
      <c r="B348" s="217"/>
      <c r="C348" s="221"/>
      <c r="D348" s="283"/>
      <c r="E348" s="217"/>
      <c r="F348" s="217"/>
      <c r="G348" s="217"/>
      <c r="H348" s="218"/>
      <c r="I348" s="219"/>
      <c r="J348" s="219"/>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si="49"/>
        <v>0</v>
      </c>
      <c r="Y348" s="276"/>
      <c r="Z348" s="276"/>
      <c r="AB348" s="278" t="str">
        <f t="shared" si="50"/>
        <v/>
      </c>
    </row>
    <row r="349" spans="1:28" s="277" customFormat="1" ht="20">
      <c r="A349" s="216"/>
      <c r="B349" s="217"/>
      <c r="C349" s="221"/>
      <c r="D349" s="283"/>
      <c r="E349" s="217"/>
      <c r="F349" s="217"/>
      <c r="G349" s="217"/>
      <c r="H349" s="218"/>
      <c r="I349" s="219"/>
      <c r="J349" s="219"/>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si="49"/>
        <v>0</v>
      </c>
      <c r="Y349" s="276"/>
      <c r="Z349" s="276"/>
      <c r="AB349" s="278" t="str">
        <f t="shared" si="50"/>
        <v/>
      </c>
    </row>
    <row r="350" spans="1:28" s="277" customFormat="1" ht="20">
      <c r="A350" s="216"/>
      <c r="B350" s="217"/>
      <c r="C350" s="221"/>
      <c r="D350" s="283"/>
      <c r="E350" s="217"/>
      <c r="F350" s="217"/>
      <c r="G350" s="217"/>
      <c r="H350" s="218"/>
      <c r="I350" s="219"/>
      <c r="J350" s="219"/>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si="49"/>
        <v>0</v>
      </c>
      <c r="Y350" s="276"/>
      <c r="Z350" s="276"/>
      <c r="AB350" s="278" t="str">
        <f t="shared" si="50"/>
        <v/>
      </c>
    </row>
    <row r="351" spans="1:28" s="277" customFormat="1" ht="20">
      <c r="A351" s="216"/>
      <c r="B351" s="217"/>
      <c r="C351" s="221"/>
      <c r="D351" s="283"/>
      <c r="E351" s="217"/>
      <c r="F351" s="217"/>
      <c r="G351" s="217"/>
      <c r="H351" s="218"/>
      <c r="I351" s="219"/>
      <c r="J351" s="219"/>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si="49"/>
        <v>0</v>
      </c>
      <c r="Y351" s="276"/>
      <c r="Z351" s="276"/>
      <c r="AB351" s="278" t="str">
        <f t="shared" si="50"/>
        <v/>
      </c>
    </row>
    <row r="352" spans="1:28" s="277" customFormat="1" ht="20">
      <c r="A352" s="216"/>
      <c r="B352" s="217"/>
      <c r="C352" s="221"/>
      <c r="D352" s="283"/>
      <c r="E352" s="217"/>
      <c r="F352" s="217"/>
      <c r="G352" s="217"/>
      <c r="H352" s="218"/>
      <c r="I352" s="219"/>
      <c r="J352" s="219"/>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si="49"/>
        <v>0</v>
      </c>
      <c r="Y352" s="276"/>
      <c r="Z352" s="276"/>
      <c r="AB352" s="278" t="str">
        <f t="shared" si="50"/>
        <v/>
      </c>
    </row>
    <row r="353" spans="1:28" s="277" customFormat="1" ht="20">
      <c r="A353" s="216"/>
      <c r="B353" s="217"/>
      <c r="C353" s="221"/>
      <c r="D353" s="283"/>
      <c r="E353" s="217"/>
      <c r="F353" s="217"/>
      <c r="G353" s="217"/>
      <c r="H353" s="218"/>
      <c r="I353" s="219"/>
      <c r="J353" s="219"/>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si="49"/>
        <v>0</v>
      </c>
      <c r="Y353" s="276"/>
      <c r="Z353" s="276"/>
      <c r="AB353" s="278" t="str">
        <f t="shared" si="50"/>
        <v/>
      </c>
    </row>
    <row r="354" spans="1:28" s="277" customFormat="1" ht="20">
      <c r="A354" s="216"/>
      <c r="B354" s="217"/>
      <c r="C354" s="221"/>
      <c r="D354" s="283"/>
      <c r="E354" s="217"/>
      <c r="F354" s="217"/>
      <c r="G354" s="217"/>
      <c r="H354" s="218"/>
      <c r="I354" s="219"/>
      <c r="J354" s="219"/>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si="49"/>
        <v>0</v>
      </c>
      <c r="Y354" s="276"/>
      <c r="Z354" s="276"/>
      <c r="AB354" s="278" t="str">
        <f t="shared" si="50"/>
        <v/>
      </c>
    </row>
    <row r="355" spans="1:28" s="277" customFormat="1" ht="20">
      <c r="A355" s="216"/>
      <c r="B355" s="217"/>
      <c r="C355" s="221"/>
      <c r="D355" s="283"/>
      <c r="E355" s="217"/>
      <c r="F355" s="217"/>
      <c r="G355" s="217"/>
      <c r="H355" s="218"/>
      <c r="I355" s="219"/>
      <c r="J355" s="219"/>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si="49"/>
        <v>0</v>
      </c>
      <c r="Y355" s="276"/>
      <c r="Z355" s="276"/>
      <c r="AB355" s="278" t="str">
        <f t="shared" si="50"/>
        <v/>
      </c>
    </row>
    <row r="356" spans="1:28" s="277" customFormat="1" ht="20">
      <c r="A356" s="216"/>
      <c r="B356" s="217"/>
      <c r="C356" s="221"/>
      <c r="D356" s="283"/>
      <c r="E356" s="217"/>
      <c r="F356" s="217"/>
      <c r="G356" s="217"/>
      <c r="H356" s="218"/>
      <c r="I356" s="219"/>
      <c r="J356" s="219"/>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si="49"/>
        <v>0</v>
      </c>
      <c r="Y356" s="276"/>
      <c r="Z356" s="276"/>
      <c r="AB356" s="278" t="str">
        <f t="shared" si="50"/>
        <v/>
      </c>
    </row>
    <row r="357" spans="1:28" s="277" customFormat="1" ht="20">
      <c r="A357" s="216"/>
      <c r="B357" s="217"/>
      <c r="C357" s="221"/>
      <c r="D357" s="283"/>
      <c r="E357" s="217"/>
      <c r="F357" s="217"/>
      <c r="G357" s="217"/>
      <c r="H357" s="218"/>
      <c r="I357" s="219"/>
      <c r="J357" s="219"/>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si="49"/>
        <v>0</v>
      </c>
      <c r="Y357" s="276"/>
      <c r="Z357" s="276"/>
      <c r="AB357" s="278" t="str">
        <f t="shared" si="50"/>
        <v/>
      </c>
    </row>
    <row r="358" spans="1:28" s="277" customFormat="1" ht="20">
      <c r="A358" s="216"/>
      <c r="B358" s="217"/>
      <c r="C358" s="221"/>
      <c r="D358" s="283"/>
      <c r="E358" s="217"/>
      <c r="F358" s="217"/>
      <c r="G358" s="217"/>
      <c r="H358" s="218"/>
      <c r="I358" s="219"/>
      <c r="J358" s="219"/>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si="52">IF(AND(C358="Smelter not listed",OR(LEN(D358)=0,LEN(E358)=0)),1,0)</f>
        <v>0</v>
      </c>
      <c r="Y358" s="276"/>
      <c r="Z358" s="276"/>
      <c r="AB358" s="278" t="str">
        <f t="shared" ref="AB358:AB388" si="53">B358&amp;C358</f>
        <v/>
      </c>
    </row>
    <row r="359" spans="1:28" s="277" customFormat="1" ht="20">
      <c r="A359" s="216"/>
      <c r="B359" s="217"/>
      <c r="C359" s="221"/>
      <c r="D359" s="283"/>
      <c r="E359" s="217"/>
      <c r="F359" s="217"/>
      <c r="G359" s="217"/>
      <c r="H359" s="218"/>
      <c r="I359" s="219"/>
      <c r="J359" s="219"/>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si="52"/>
        <v>0</v>
      </c>
      <c r="Y359" s="276"/>
      <c r="Z359" s="276"/>
      <c r="AB359" s="278" t="str">
        <f t="shared" si="53"/>
        <v/>
      </c>
    </row>
    <row r="360" spans="1:28" s="277" customFormat="1" ht="20">
      <c r="A360" s="216"/>
      <c r="B360" s="217"/>
      <c r="C360" s="221"/>
      <c r="D360" s="283"/>
      <c r="E360" s="217"/>
      <c r="F360" s="217"/>
      <c r="G360" s="217"/>
      <c r="H360" s="218"/>
      <c r="I360" s="219"/>
      <c r="J360" s="219"/>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si="52"/>
        <v>0</v>
      </c>
      <c r="Y360" s="276"/>
      <c r="Z360" s="276"/>
      <c r="AB360" s="278" t="str">
        <f t="shared" si="53"/>
        <v/>
      </c>
    </row>
    <row r="361" spans="1:28" s="277" customFormat="1" ht="20">
      <c r="A361" s="216"/>
      <c r="B361" s="217"/>
      <c r="C361" s="221"/>
      <c r="D361" s="283"/>
      <c r="E361" s="217"/>
      <c r="F361" s="217"/>
      <c r="G361" s="217"/>
      <c r="H361" s="218"/>
      <c r="I361" s="219"/>
      <c r="J361" s="219"/>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si="52"/>
        <v>0</v>
      </c>
      <c r="Y361" s="276"/>
      <c r="Z361" s="276"/>
      <c r="AB361" s="278" t="str">
        <f t="shared" si="53"/>
        <v/>
      </c>
    </row>
    <row r="362" spans="1:28" s="277" customFormat="1" ht="20">
      <c r="A362" s="216"/>
      <c r="B362" s="217"/>
      <c r="C362" s="221"/>
      <c r="D362" s="283"/>
      <c r="E362" s="217"/>
      <c r="F362" s="217"/>
      <c r="G362" s="217"/>
      <c r="H362" s="218"/>
      <c r="I362" s="219"/>
      <c r="J362" s="219"/>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si="52"/>
        <v>0</v>
      </c>
      <c r="Y362" s="276"/>
      <c r="Z362" s="276"/>
      <c r="AB362" s="278" t="str">
        <f t="shared" si="53"/>
        <v/>
      </c>
    </row>
    <row r="363" spans="1:28" s="277" customFormat="1" ht="20">
      <c r="A363" s="216"/>
      <c r="B363" s="217"/>
      <c r="C363" s="221"/>
      <c r="D363" s="283"/>
      <c r="E363" s="217"/>
      <c r="F363" s="217"/>
      <c r="G363" s="217"/>
      <c r="H363" s="218"/>
      <c r="I363" s="219"/>
      <c r="J363" s="219"/>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si="52"/>
        <v>0</v>
      </c>
      <c r="Y363" s="276"/>
      <c r="Z363" s="276"/>
      <c r="AB363" s="278" t="str">
        <f t="shared" si="53"/>
        <v/>
      </c>
    </row>
    <row r="364" spans="1:28" s="277" customFormat="1" ht="20">
      <c r="A364" s="216"/>
      <c r="B364" s="217"/>
      <c r="C364" s="221"/>
      <c r="D364" s="283"/>
      <c r="E364" s="217"/>
      <c r="F364" s="217"/>
      <c r="G364" s="217"/>
      <c r="H364" s="218"/>
      <c r="I364" s="219"/>
      <c r="J364" s="219"/>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si="52"/>
        <v>0</v>
      </c>
      <c r="Y364" s="276"/>
      <c r="Z364" s="276"/>
      <c r="AB364" s="278" t="str">
        <f t="shared" si="53"/>
        <v/>
      </c>
    </row>
    <row r="365" spans="1:28" s="277" customFormat="1" ht="20">
      <c r="A365" s="216"/>
      <c r="B365" s="217"/>
      <c r="C365" s="221"/>
      <c r="D365" s="283"/>
      <c r="E365" s="217"/>
      <c r="F365" s="217"/>
      <c r="G365" s="217"/>
      <c r="H365" s="218"/>
      <c r="I365" s="219"/>
      <c r="J365" s="219"/>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si="52"/>
        <v>0</v>
      </c>
      <c r="Y365" s="276"/>
      <c r="Z365" s="276"/>
      <c r="AB365" s="278" t="str">
        <f t="shared" si="53"/>
        <v/>
      </c>
    </row>
    <row r="366" spans="1:28" s="277" customFormat="1" ht="20">
      <c r="A366" s="216"/>
      <c r="B366" s="217"/>
      <c r="C366" s="221"/>
      <c r="D366" s="283"/>
      <c r="E366" s="217"/>
      <c r="F366" s="217"/>
      <c r="G366" s="217"/>
      <c r="H366" s="218"/>
      <c r="I366" s="219"/>
      <c r="J366" s="219"/>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si="52"/>
        <v>0</v>
      </c>
      <c r="Y366" s="276"/>
      <c r="Z366" s="276"/>
      <c r="AB366" s="278" t="str">
        <f t="shared" si="53"/>
        <v/>
      </c>
    </row>
    <row r="367" spans="1:28" s="277" customFormat="1" ht="20">
      <c r="A367" s="216"/>
      <c r="B367" s="217"/>
      <c r="C367" s="221"/>
      <c r="D367" s="283"/>
      <c r="E367" s="217"/>
      <c r="F367" s="217"/>
      <c r="G367" s="217"/>
      <c r="H367" s="218"/>
      <c r="I367" s="219"/>
      <c r="J367" s="219"/>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si="52"/>
        <v>0</v>
      </c>
      <c r="Y367" s="276"/>
      <c r="Z367" s="276"/>
      <c r="AB367" s="278" t="str">
        <f t="shared" si="53"/>
        <v/>
      </c>
    </row>
    <row r="368" spans="1:28" s="277" customFormat="1" ht="20">
      <c r="A368" s="216"/>
      <c r="B368" s="217"/>
      <c r="C368" s="221"/>
      <c r="D368" s="283"/>
      <c r="E368" s="217"/>
      <c r="F368" s="217"/>
      <c r="G368" s="217"/>
      <c r="H368" s="218"/>
      <c r="I368" s="219"/>
      <c r="J368" s="219"/>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si="52"/>
        <v>0</v>
      </c>
      <c r="Y368" s="276"/>
      <c r="Z368" s="276"/>
      <c r="AB368" s="278" t="str">
        <f t="shared" si="53"/>
        <v/>
      </c>
    </row>
    <row r="369" spans="1:28" s="277" customFormat="1" ht="20">
      <c r="A369" s="216"/>
      <c r="B369" s="217"/>
      <c r="C369" s="221"/>
      <c r="D369" s="283"/>
      <c r="E369" s="217"/>
      <c r="F369" s="217"/>
      <c r="G369" s="217"/>
      <c r="H369" s="218"/>
      <c r="I369" s="219"/>
      <c r="J369" s="219"/>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si="52"/>
        <v>0</v>
      </c>
      <c r="Y369" s="276"/>
      <c r="Z369" s="276"/>
      <c r="AB369" s="278" t="str">
        <f t="shared" si="53"/>
        <v/>
      </c>
    </row>
    <row r="370" spans="1:28" s="277" customFormat="1" ht="20">
      <c r="A370" s="216"/>
      <c r="B370" s="217"/>
      <c r="C370" s="221"/>
      <c r="D370" s="283"/>
      <c r="E370" s="217"/>
      <c r="F370" s="217"/>
      <c r="G370" s="217"/>
      <c r="H370" s="218"/>
      <c r="I370" s="219"/>
      <c r="J370" s="219"/>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si="52"/>
        <v>0</v>
      </c>
      <c r="Y370" s="276"/>
      <c r="Z370" s="276"/>
      <c r="AB370" s="278" t="str">
        <f t="shared" si="53"/>
        <v/>
      </c>
    </row>
    <row r="371" spans="1:28" s="277" customFormat="1" ht="20">
      <c r="A371" s="216"/>
      <c r="B371" s="217"/>
      <c r="C371" s="221"/>
      <c r="D371" s="283"/>
      <c r="E371" s="217"/>
      <c r="F371" s="217"/>
      <c r="G371" s="217"/>
      <c r="H371" s="218"/>
      <c r="I371" s="219"/>
      <c r="J371" s="219"/>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si="52"/>
        <v>0</v>
      </c>
      <c r="Y371" s="276"/>
      <c r="Z371" s="276"/>
      <c r="AB371" s="278" t="str">
        <f t="shared" si="53"/>
        <v/>
      </c>
    </row>
    <row r="372" spans="1:28" s="277" customFormat="1" ht="20">
      <c r="A372" s="216"/>
      <c r="B372" s="217"/>
      <c r="C372" s="221"/>
      <c r="D372" s="283"/>
      <c r="E372" s="217"/>
      <c r="F372" s="217"/>
      <c r="G372" s="217"/>
      <c r="H372" s="218"/>
      <c r="I372" s="219"/>
      <c r="J372" s="219"/>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si="52"/>
        <v>0</v>
      </c>
      <c r="Y372" s="276"/>
      <c r="Z372" s="276"/>
      <c r="AB372" s="278" t="str">
        <f t="shared" si="53"/>
        <v/>
      </c>
    </row>
    <row r="373" spans="1:28" s="277" customFormat="1" ht="20">
      <c r="A373" s="216"/>
      <c r="B373" s="217"/>
      <c r="C373" s="221"/>
      <c r="D373" s="283"/>
      <c r="E373" s="217"/>
      <c r="F373" s="217"/>
      <c r="G373" s="217"/>
      <c r="H373" s="218"/>
      <c r="I373" s="219"/>
      <c r="J373" s="219"/>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si="52"/>
        <v>0</v>
      </c>
      <c r="Y373" s="276"/>
      <c r="Z373" s="276"/>
      <c r="AB373" s="278" t="str">
        <f t="shared" si="53"/>
        <v/>
      </c>
    </row>
    <row r="374" spans="1:28" s="277" customFormat="1" ht="20">
      <c r="A374" s="216"/>
      <c r="B374" s="217"/>
      <c r="C374" s="221"/>
      <c r="D374" s="283"/>
      <c r="E374" s="217"/>
      <c r="F374" s="217"/>
      <c r="G374" s="217"/>
      <c r="H374" s="218"/>
      <c r="I374" s="219"/>
      <c r="J374" s="219"/>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si="52"/>
        <v>0</v>
      </c>
      <c r="Y374" s="276"/>
      <c r="Z374" s="276"/>
      <c r="AB374" s="278" t="str">
        <f t="shared" si="53"/>
        <v/>
      </c>
    </row>
    <row r="375" spans="1:28" s="277" customFormat="1" ht="20">
      <c r="A375" s="216"/>
      <c r="B375" s="217"/>
      <c r="C375" s="221"/>
      <c r="D375" s="283"/>
      <c r="E375" s="217"/>
      <c r="F375" s="217"/>
      <c r="G375" s="217"/>
      <c r="H375" s="218"/>
      <c r="I375" s="219"/>
      <c r="J375" s="219"/>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si="52"/>
        <v>0</v>
      </c>
      <c r="Y375" s="276"/>
      <c r="Z375" s="276"/>
      <c r="AB375" s="278" t="str">
        <f t="shared" si="53"/>
        <v/>
      </c>
    </row>
    <row r="376" spans="1:28" s="277" customFormat="1" ht="20">
      <c r="A376" s="216"/>
      <c r="B376" s="217"/>
      <c r="C376" s="221"/>
      <c r="D376" s="283"/>
      <c r="E376" s="217"/>
      <c r="F376" s="217"/>
      <c r="G376" s="217"/>
      <c r="H376" s="218"/>
      <c r="I376" s="219"/>
      <c r="J376" s="219"/>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si="52"/>
        <v>0</v>
      </c>
      <c r="Y376" s="276"/>
      <c r="Z376" s="276"/>
      <c r="AB376" s="278" t="str">
        <f t="shared" si="53"/>
        <v/>
      </c>
    </row>
    <row r="377" spans="1:28" s="277" customFormat="1" ht="20">
      <c r="A377" s="216"/>
      <c r="B377" s="217"/>
      <c r="C377" s="221"/>
      <c r="D377" s="283"/>
      <c r="E377" s="217"/>
      <c r="F377" s="217"/>
      <c r="G377" s="217"/>
      <c r="H377" s="218"/>
      <c r="I377" s="219"/>
      <c r="J377" s="219"/>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si="52"/>
        <v>0</v>
      </c>
      <c r="Y377" s="276"/>
      <c r="Z377" s="276"/>
      <c r="AB377" s="278" t="str">
        <f t="shared" si="53"/>
        <v/>
      </c>
    </row>
    <row r="378" spans="1:28" s="277" customFormat="1" ht="20">
      <c r="A378" s="216"/>
      <c r="B378" s="217"/>
      <c r="C378" s="221"/>
      <c r="D378" s="283"/>
      <c r="E378" s="217"/>
      <c r="F378" s="217"/>
      <c r="G378" s="217"/>
      <c r="H378" s="218"/>
      <c r="I378" s="219"/>
      <c r="J378" s="219"/>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si="52"/>
        <v>0</v>
      </c>
      <c r="Y378" s="276"/>
      <c r="Z378" s="276"/>
      <c r="AB378" s="278" t="str">
        <f t="shared" si="53"/>
        <v/>
      </c>
    </row>
    <row r="379" spans="1:28" s="277" customFormat="1" ht="20">
      <c r="A379" s="216"/>
      <c r="B379" s="217"/>
      <c r="C379" s="221"/>
      <c r="D379" s="283"/>
      <c r="E379" s="217"/>
      <c r="F379" s="217"/>
      <c r="G379" s="217"/>
      <c r="H379" s="218"/>
      <c r="I379" s="219"/>
      <c r="J379" s="219"/>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si="52"/>
        <v>0</v>
      </c>
      <c r="Y379" s="276"/>
      <c r="Z379" s="276"/>
      <c r="AB379" s="278" t="str">
        <f t="shared" si="53"/>
        <v/>
      </c>
    </row>
    <row r="380" spans="1:28" s="277" customFormat="1" ht="20">
      <c r="A380" s="216"/>
      <c r="B380" s="217"/>
      <c r="C380" s="221"/>
      <c r="D380" s="283"/>
      <c r="E380" s="217"/>
      <c r="F380" s="217"/>
      <c r="G380" s="217"/>
      <c r="H380" s="218"/>
      <c r="I380" s="219"/>
      <c r="J380" s="219"/>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si="52"/>
        <v>0</v>
      </c>
      <c r="Y380" s="276"/>
      <c r="Z380" s="276"/>
      <c r="AB380" s="278" t="str">
        <f t="shared" si="53"/>
        <v/>
      </c>
    </row>
    <row r="381" spans="1:28" s="277" customFormat="1" ht="20">
      <c r="A381" s="216"/>
      <c r="B381" s="217"/>
      <c r="C381" s="221"/>
      <c r="D381" s="283"/>
      <c r="E381" s="217"/>
      <c r="F381" s="217"/>
      <c r="G381" s="217"/>
      <c r="H381" s="218"/>
      <c r="I381" s="219"/>
      <c r="J381" s="219"/>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si="52"/>
        <v>0</v>
      </c>
      <c r="Y381" s="276"/>
      <c r="Z381" s="276"/>
      <c r="AB381" s="278" t="str">
        <f t="shared" si="53"/>
        <v/>
      </c>
    </row>
    <row r="382" spans="1:28" s="277" customFormat="1" ht="20">
      <c r="A382" s="216"/>
      <c r="B382" s="217"/>
      <c r="C382" s="221"/>
      <c r="D382" s="283"/>
      <c r="E382" s="217"/>
      <c r="F382" s="217"/>
      <c r="G382" s="217"/>
      <c r="H382" s="218"/>
      <c r="I382" s="219"/>
      <c r="J382" s="219"/>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si="52"/>
        <v>0</v>
      </c>
      <c r="Y382" s="276"/>
      <c r="Z382" s="276"/>
      <c r="AB382" s="278" t="str">
        <f t="shared" si="53"/>
        <v/>
      </c>
    </row>
    <row r="383" spans="1:28" s="277" customFormat="1" ht="20">
      <c r="A383" s="216"/>
      <c r="B383" s="217"/>
      <c r="C383" s="221"/>
      <c r="D383" s="283"/>
      <c r="E383" s="217"/>
      <c r="F383" s="217"/>
      <c r="G383" s="217"/>
      <c r="H383" s="218"/>
      <c r="I383" s="219"/>
      <c r="J383" s="219"/>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si="52"/>
        <v>0</v>
      </c>
      <c r="Y383" s="276"/>
      <c r="Z383" s="276"/>
      <c r="AB383" s="278" t="str">
        <f t="shared" si="53"/>
        <v/>
      </c>
    </row>
    <row r="384" spans="1:28" s="277" customFormat="1" ht="20">
      <c r="A384" s="216"/>
      <c r="B384" s="217"/>
      <c r="C384" s="221"/>
      <c r="D384" s="283"/>
      <c r="E384" s="217"/>
      <c r="F384" s="217"/>
      <c r="G384" s="217"/>
      <c r="H384" s="218"/>
      <c r="I384" s="219"/>
      <c r="J384" s="219"/>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si="52"/>
        <v>0</v>
      </c>
      <c r="Y384" s="276"/>
      <c r="Z384" s="276"/>
      <c r="AB384" s="278" t="str">
        <f t="shared" si="53"/>
        <v/>
      </c>
    </row>
    <row r="385" spans="1:28" s="277" customFormat="1" ht="20">
      <c r="A385" s="216"/>
      <c r="B385" s="217"/>
      <c r="C385" s="221"/>
      <c r="D385" s="283"/>
      <c r="E385" s="217"/>
      <c r="F385" s="217"/>
      <c r="G385" s="217"/>
      <c r="H385" s="218"/>
      <c r="I385" s="219"/>
      <c r="J385" s="219"/>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si="52"/>
        <v>0</v>
      </c>
      <c r="Y385" s="276"/>
      <c r="Z385" s="276"/>
      <c r="AB385" s="278" t="str">
        <f t="shared" si="53"/>
        <v/>
      </c>
    </row>
    <row r="386" spans="1:28" s="277" customFormat="1" ht="20">
      <c r="A386" s="216"/>
      <c r="B386" s="217"/>
      <c r="C386" s="221"/>
      <c r="D386" s="283"/>
      <c r="E386" s="217"/>
      <c r="F386" s="217"/>
      <c r="G386" s="217"/>
      <c r="H386" s="218"/>
      <c r="I386" s="219"/>
      <c r="J386" s="219"/>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si="52"/>
        <v>0</v>
      </c>
      <c r="Y386" s="276"/>
      <c r="Z386" s="276"/>
      <c r="AB386" s="278" t="str">
        <f t="shared" si="53"/>
        <v/>
      </c>
    </row>
    <row r="387" spans="1:28" s="277" customFormat="1" ht="20">
      <c r="A387" s="216"/>
      <c r="B387" s="217"/>
      <c r="C387" s="221"/>
      <c r="D387" s="283"/>
      <c r="E387" s="217"/>
      <c r="F387" s="217"/>
      <c r="G387" s="217"/>
      <c r="H387" s="218"/>
      <c r="I387" s="219"/>
      <c r="J387" s="219"/>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si="52"/>
        <v>0</v>
      </c>
      <c r="Y387" s="276"/>
      <c r="Z387" s="276"/>
      <c r="AB387" s="278" t="str">
        <f t="shared" si="53"/>
        <v/>
      </c>
    </row>
    <row r="388" spans="1:28" s="277" customFormat="1" ht="20">
      <c r="A388" s="216"/>
      <c r="B388" s="217"/>
      <c r="C388" s="221"/>
      <c r="D388" s="283"/>
      <c r="E388" s="217"/>
      <c r="F388" s="217"/>
      <c r="G388" s="217"/>
      <c r="H388" s="218"/>
      <c r="I388" s="219"/>
      <c r="J388" s="219"/>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si="52"/>
        <v>0</v>
      </c>
      <c r="Y388" s="276"/>
      <c r="Z388" s="276"/>
      <c r="AB388" s="278" t="str">
        <f t="shared" si="53"/>
        <v/>
      </c>
    </row>
    <row r="389" spans="1:28" s="277" customFormat="1" ht="20">
      <c r="A389" s="216"/>
      <c r="B389" s="217"/>
      <c r="C389" s="221"/>
      <c r="D389" s="283"/>
      <c r="E389" s="217"/>
      <c r="F389" s="217"/>
      <c r="G389" s="217"/>
      <c r="H389" s="218"/>
      <c r="I389" s="219"/>
      <c r="J389" s="219"/>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si="55">IF(AND(C389="Smelter not listed",OR(LEN(D389)=0,LEN(E389)=0)),1,0)</f>
        <v>0</v>
      </c>
      <c r="Y389" s="276"/>
      <c r="Z389" s="276"/>
      <c r="AB389" s="278" t="str">
        <f t="shared" ref="AB389" si="56">B389&amp;C389</f>
        <v/>
      </c>
    </row>
    <row r="390" spans="1:28" s="277" customFormat="1" ht="20">
      <c r="A390" s="216"/>
      <c r="B390" s="217"/>
      <c r="C390" s="221"/>
      <c r="D390" s="283"/>
      <c r="E390" s="217"/>
      <c r="F390" s="217"/>
      <c r="G390" s="217"/>
      <c r="H390" s="218"/>
      <c r="I390" s="219"/>
      <c r="J390" s="219"/>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si="58">IF(AND(C390="Smelter not listed",OR(LEN(D390)=0,LEN(E390)=0)),1,0)</f>
        <v>0</v>
      </c>
      <c r="Y390" s="276"/>
      <c r="Z390" s="276"/>
      <c r="AB390" s="278" t="str">
        <f t="shared" ref="AB390:AB421" si="59">B390&amp;C390</f>
        <v/>
      </c>
    </row>
    <row r="391" spans="1:28" s="277" customFormat="1" ht="20">
      <c r="A391" s="216"/>
      <c r="B391" s="217"/>
      <c r="C391" s="221"/>
      <c r="D391" s="283"/>
      <c r="E391" s="217"/>
      <c r="F391" s="217"/>
      <c r="G391" s="217"/>
      <c r="H391" s="218"/>
      <c r="I391" s="219"/>
      <c r="J391" s="219"/>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si="58"/>
        <v>0</v>
      </c>
      <c r="Y391" s="276"/>
      <c r="Z391" s="276"/>
      <c r="AB391" s="278" t="str">
        <f t="shared" si="59"/>
        <v/>
      </c>
    </row>
    <row r="392" spans="1:28" s="277" customFormat="1" ht="20">
      <c r="A392" s="216"/>
      <c r="B392" s="217"/>
      <c r="C392" s="221"/>
      <c r="D392" s="283"/>
      <c r="E392" s="217"/>
      <c r="F392" s="217"/>
      <c r="G392" s="217"/>
      <c r="H392" s="218"/>
      <c r="I392" s="219"/>
      <c r="J392" s="219"/>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si="58"/>
        <v>0</v>
      </c>
      <c r="Y392" s="276"/>
      <c r="Z392" s="276"/>
      <c r="AB392" s="278" t="str">
        <f t="shared" si="59"/>
        <v/>
      </c>
    </row>
    <row r="393" spans="1:28" s="277" customFormat="1" ht="20">
      <c r="A393" s="216"/>
      <c r="B393" s="217"/>
      <c r="C393" s="221"/>
      <c r="D393" s="283"/>
      <c r="E393" s="217"/>
      <c r="F393" s="217"/>
      <c r="G393" s="217"/>
      <c r="H393" s="218"/>
      <c r="I393" s="219"/>
      <c r="J393" s="219"/>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si="58"/>
        <v>0</v>
      </c>
      <c r="Y393" s="276"/>
      <c r="Z393" s="276"/>
      <c r="AB393" s="278" t="str">
        <f t="shared" si="59"/>
        <v/>
      </c>
    </row>
    <row r="394" spans="1:28" s="277" customFormat="1" ht="20">
      <c r="A394" s="216"/>
      <c r="B394" s="217"/>
      <c r="C394" s="221"/>
      <c r="D394" s="283"/>
      <c r="E394" s="217"/>
      <c r="F394" s="217"/>
      <c r="G394" s="217"/>
      <c r="H394" s="218"/>
      <c r="I394" s="219"/>
      <c r="J394" s="219"/>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si="58"/>
        <v>0</v>
      </c>
      <c r="Y394" s="276"/>
      <c r="Z394" s="276"/>
      <c r="AB394" s="278" t="str">
        <f t="shared" si="59"/>
        <v/>
      </c>
    </row>
    <row r="395" spans="1:28" s="277" customFormat="1" ht="20">
      <c r="A395" s="216"/>
      <c r="B395" s="217"/>
      <c r="C395" s="221"/>
      <c r="D395" s="283"/>
      <c r="E395" s="217"/>
      <c r="F395" s="217"/>
      <c r="G395" s="217"/>
      <c r="H395" s="218"/>
      <c r="I395" s="219"/>
      <c r="J395" s="219"/>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si="58"/>
        <v>0</v>
      </c>
      <c r="Y395" s="276"/>
      <c r="Z395" s="276"/>
      <c r="AB395" s="278" t="str">
        <f t="shared" si="59"/>
        <v/>
      </c>
    </row>
    <row r="396" spans="1:28" s="277" customFormat="1" ht="20">
      <c r="A396" s="216"/>
      <c r="B396" s="217"/>
      <c r="C396" s="221"/>
      <c r="D396" s="283"/>
      <c r="E396" s="217"/>
      <c r="F396" s="217"/>
      <c r="G396" s="217"/>
      <c r="H396" s="218"/>
      <c r="I396" s="219"/>
      <c r="J396" s="219"/>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si="58"/>
        <v>0</v>
      </c>
      <c r="Y396" s="276"/>
      <c r="Z396" s="276"/>
      <c r="AB396" s="278" t="str">
        <f t="shared" si="59"/>
        <v/>
      </c>
    </row>
    <row r="397" spans="1:28" s="277" customFormat="1" ht="20">
      <c r="A397" s="216"/>
      <c r="B397" s="217"/>
      <c r="C397" s="221"/>
      <c r="D397" s="283"/>
      <c r="E397" s="217"/>
      <c r="F397" s="217"/>
      <c r="G397" s="217"/>
      <c r="H397" s="218"/>
      <c r="I397" s="219"/>
      <c r="J397" s="219"/>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si="58"/>
        <v>0</v>
      </c>
      <c r="Y397" s="276"/>
      <c r="Z397" s="276"/>
      <c r="AB397" s="278" t="str">
        <f t="shared" si="59"/>
        <v/>
      </c>
    </row>
    <row r="398" spans="1:28" s="277" customFormat="1" ht="20">
      <c r="A398" s="216"/>
      <c r="B398" s="217"/>
      <c r="C398" s="221"/>
      <c r="D398" s="283"/>
      <c r="E398" s="217"/>
      <c r="F398" s="217"/>
      <c r="G398" s="217"/>
      <c r="H398" s="218"/>
      <c r="I398" s="219"/>
      <c r="J398" s="219"/>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si="58"/>
        <v>0</v>
      </c>
      <c r="Y398" s="276"/>
      <c r="Z398" s="276"/>
      <c r="AB398" s="278" t="str">
        <f t="shared" si="59"/>
        <v/>
      </c>
    </row>
    <row r="399" spans="1:28" s="277" customFormat="1" ht="20">
      <c r="A399" s="216"/>
      <c r="B399" s="217"/>
      <c r="C399" s="221"/>
      <c r="D399" s="283"/>
      <c r="E399" s="217"/>
      <c r="F399" s="217"/>
      <c r="G399" s="217"/>
      <c r="H399" s="218"/>
      <c r="I399" s="219"/>
      <c r="J399" s="219"/>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si="58"/>
        <v>0</v>
      </c>
      <c r="Y399" s="276"/>
      <c r="Z399" s="276"/>
      <c r="AB399" s="278" t="str">
        <f t="shared" si="59"/>
        <v/>
      </c>
    </row>
    <row r="400" spans="1:28" s="277" customFormat="1" ht="20">
      <c r="A400" s="216"/>
      <c r="B400" s="217"/>
      <c r="C400" s="221"/>
      <c r="D400" s="283"/>
      <c r="E400" s="217"/>
      <c r="F400" s="217"/>
      <c r="G400" s="217"/>
      <c r="H400" s="218"/>
      <c r="I400" s="219"/>
      <c r="J400" s="219"/>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si="58"/>
        <v>0</v>
      </c>
      <c r="Y400" s="276"/>
      <c r="Z400" s="276"/>
      <c r="AB400" s="278" t="str">
        <f t="shared" si="59"/>
        <v/>
      </c>
    </row>
    <row r="401" spans="1:28" s="277" customFormat="1" ht="20">
      <c r="A401" s="216"/>
      <c r="B401" s="217"/>
      <c r="C401" s="221"/>
      <c r="D401" s="283"/>
      <c r="E401" s="217"/>
      <c r="F401" s="217"/>
      <c r="G401" s="217"/>
      <c r="H401" s="218"/>
      <c r="I401" s="219"/>
      <c r="J401" s="219"/>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si="58"/>
        <v>0</v>
      </c>
      <c r="Y401" s="276"/>
      <c r="Z401" s="276"/>
      <c r="AB401" s="278" t="str">
        <f t="shared" si="59"/>
        <v/>
      </c>
    </row>
    <row r="402" spans="1:28" s="277" customFormat="1" ht="20">
      <c r="A402" s="216"/>
      <c r="B402" s="217"/>
      <c r="C402" s="221"/>
      <c r="D402" s="283"/>
      <c r="E402" s="217"/>
      <c r="F402" s="217"/>
      <c r="G402" s="217"/>
      <c r="H402" s="218"/>
      <c r="I402" s="219"/>
      <c r="J402" s="219"/>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si="58"/>
        <v>0</v>
      </c>
      <c r="Y402" s="276"/>
      <c r="Z402" s="276"/>
      <c r="AB402" s="278" t="str">
        <f t="shared" si="59"/>
        <v/>
      </c>
    </row>
    <row r="403" spans="1:28" s="277" customFormat="1" ht="20">
      <c r="A403" s="216"/>
      <c r="B403" s="217"/>
      <c r="C403" s="221"/>
      <c r="D403" s="283"/>
      <c r="E403" s="217"/>
      <c r="F403" s="217"/>
      <c r="G403" s="217"/>
      <c r="H403" s="218"/>
      <c r="I403" s="219"/>
      <c r="J403" s="219"/>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si="58"/>
        <v>0</v>
      </c>
      <c r="Y403" s="276"/>
      <c r="Z403" s="276"/>
      <c r="AB403" s="278" t="str">
        <f t="shared" si="59"/>
        <v/>
      </c>
    </row>
    <row r="404" spans="1:28" s="277" customFormat="1" ht="20">
      <c r="A404" s="216"/>
      <c r="B404" s="217"/>
      <c r="C404" s="221"/>
      <c r="D404" s="283"/>
      <c r="E404" s="217"/>
      <c r="F404" s="217"/>
      <c r="G404" s="217"/>
      <c r="H404" s="218"/>
      <c r="I404" s="219"/>
      <c r="J404" s="219"/>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si="58"/>
        <v>0</v>
      </c>
      <c r="Y404" s="276"/>
      <c r="Z404" s="276"/>
      <c r="AB404" s="278" t="str">
        <f t="shared" si="59"/>
        <v/>
      </c>
    </row>
    <row r="405" spans="1:28" s="277" customFormat="1" ht="20">
      <c r="A405" s="216"/>
      <c r="B405" s="217"/>
      <c r="C405" s="221"/>
      <c r="D405" s="283"/>
      <c r="E405" s="217"/>
      <c r="F405" s="217"/>
      <c r="G405" s="217"/>
      <c r="H405" s="218"/>
      <c r="I405" s="219"/>
      <c r="J405" s="219"/>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si="58"/>
        <v>0</v>
      </c>
      <c r="Y405" s="276"/>
      <c r="Z405" s="276"/>
      <c r="AB405" s="278" t="str">
        <f t="shared" si="59"/>
        <v/>
      </c>
    </row>
    <row r="406" spans="1:28" s="277" customFormat="1" ht="20">
      <c r="A406" s="216"/>
      <c r="B406" s="217"/>
      <c r="C406" s="221"/>
      <c r="D406" s="283"/>
      <c r="E406" s="217"/>
      <c r="F406" s="217"/>
      <c r="G406" s="217"/>
      <c r="H406" s="218"/>
      <c r="I406" s="219"/>
      <c r="J406" s="219"/>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si="58"/>
        <v>0</v>
      </c>
      <c r="Y406" s="276"/>
      <c r="Z406" s="276"/>
      <c r="AB406" s="278" t="str">
        <f t="shared" si="59"/>
        <v/>
      </c>
    </row>
    <row r="407" spans="1:28" s="277" customFormat="1" ht="20">
      <c r="A407" s="216"/>
      <c r="B407" s="217"/>
      <c r="C407" s="221"/>
      <c r="D407" s="283"/>
      <c r="E407" s="217"/>
      <c r="F407" s="217"/>
      <c r="G407" s="217"/>
      <c r="H407" s="218"/>
      <c r="I407" s="219"/>
      <c r="J407" s="219"/>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si="58"/>
        <v>0</v>
      </c>
      <c r="Y407" s="276"/>
      <c r="Z407" s="276"/>
      <c r="AB407" s="278" t="str">
        <f t="shared" si="59"/>
        <v/>
      </c>
    </row>
    <row r="408" spans="1:28" s="277" customFormat="1" ht="20">
      <c r="A408" s="216"/>
      <c r="B408" s="217"/>
      <c r="C408" s="221"/>
      <c r="D408" s="283"/>
      <c r="E408" s="217"/>
      <c r="F408" s="217"/>
      <c r="G408" s="217"/>
      <c r="H408" s="218"/>
      <c r="I408" s="219"/>
      <c r="J408" s="219"/>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si="58"/>
        <v>0</v>
      </c>
      <c r="Y408" s="276"/>
      <c r="Z408" s="276"/>
      <c r="AB408" s="278" t="str">
        <f t="shared" si="59"/>
        <v/>
      </c>
    </row>
    <row r="409" spans="1:28" s="277" customFormat="1" ht="20">
      <c r="A409" s="216"/>
      <c r="B409" s="217"/>
      <c r="C409" s="221"/>
      <c r="D409" s="283"/>
      <c r="E409" s="217"/>
      <c r="F409" s="217"/>
      <c r="G409" s="217"/>
      <c r="H409" s="218"/>
      <c r="I409" s="219"/>
      <c r="J409" s="219"/>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si="58"/>
        <v>0</v>
      </c>
      <c r="Y409" s="276"/>
      <c r="Z409" s="276"/>
      <c r="AB409" s="278" t="str">
        <f t="shared" si="59"/>
        <v/>
      </c>
    </row>
    <row r="410" spans="1:28" s="277" customFormat="1" ht="20">
      <c r="A410" s="216"/>
      <c r="B410" s="217"/>
      <c r="C410" s="221"/>
      <c r="D410" s="283"/>
      <c r="E410" s="217"/>
      <c r="F410" s="217"/>
      <c r="G410" s="217"/>
      <c r="H410" s="218"/>
      <c r="I410" s="219"/>
      <c r="J410" s="219"/>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si="58"/>
        <v>0</v>
      </c>
      <c r="Y410" s="276"/>
      <c r="Z410" s="276"/>
      <c r="AB410" s="278" t="str">
        <f t="shared" si="59"/>
        <v/>
      </c>
    </row>
    <row r="411" spans="1:28" s="277" customFormat="1" ht="20">
      <c r="A411" s="216"/>
      <c r="B411" s="217"/>
      <c r="C411" s="221"/>
      <c r="D411" s="283"/>
      <c r="E411" s="217"/>
      <c r="F411" s="217"/>
      <c r="G411" s="217"/>
      <c r="H411" s="218"/>
      <c r="I411" s="219"/>
      <c r="J411" s="219"/>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si="58"/>
        <v>0</v>
      </c>
      <c r="Y411" s="276"/>
      <c r="Z411" s="276"/>
      <c r="AB411" s="278" t="str">
        <f t="shared" si="59"/>
        <v/>
      </c>
    </row>
    <row r="412" spans="1:28" s="277" customFormat="1" ht="20">
      <c r="A412" s="216"/>
      <c r="B412" s="217"/>
      <c r="C412" s="221"/>
      <c r="D412" s="283"/>
      <c r="E412" s="217"/>
      <c r="F412" s="217"/>
      <c r="G412" s="217"/>
      <c r="H412" s="218"/>
      <c r="I412" s="219"/>
      <c r="J412" s="219"/>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si="58"/>
        <v>0</v>
      </c>
      <c r="Y412" s="276"/>
      <c r="Z412" s="276"/>
      <c r="AB412" s="278" t="str">
        <f t="shared" si="59"/>
        <v/>
      </c>
    </row>
    <row r="413" spans="1:28" s="277" customFormat="1" ht="20">
      <c r="A413" s="216"/>
      <c r="B413" s="217"/>
      <c r="C413" s="221"/>
      <c r="D413" s="283"/>
      <c r="E413" s="217"/>
      <c r="F413" s="217"/>
      <c r="G413" s="217"/>
      <c r="H413" s="218"/>
      <c r="I413" s="219"/>
      <c r="J413" s="219"/>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si="58"/>
        <v>0</v>
      </c>
      <c r="Y413" s="276"/>
      <c r="Z413" s="276"/>
      <c r="AB413" s="278" t="str">
        <f t="shared" si="59"/>
        <v/>
      </c>
    </row>
    <row r="414" spans="1:28" s="277" customFormat="1" ht="20">
      <c r="A414" s="216"/>
      <c r="B414" s="217"/>
      <c r="C414" s="221"/>
      <c r="D414" s="283"/>
      <c r="E414" s="217"/>
      <c r="F414" s="217"/>
      <c r="G414" s="217"/>
      <c r="H414" s="218"/>
      <c r="I414" s="219"/>
      <c r="J414" s="219"/>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si="58"/>
        <v>0</v>
      </c>
      <c r="Y414" s="276"/>
      <c r="Z414" s="276"/>
      <c r="AB414" s="278" t="str">
        <f t="shared" si="59"/>
        <v/>
      </c>
    </row>
    <row r="415" spans="1:28" s="277" customFormat="1" ht="20">
      <c r="A415" s="216"/>
      <c r="B415" s="217"/>
      <c r="C415" s="221"/>
      <c r="D415" s="283"/>
      <c r="E415" s="217"/>
      <c r="F415" s="217"/>
      <c r="G415" s="217"/>
      <c r="H415" s="218"/>
      <c r="I415" s="219"/>
      <c r="J415" s="219"/>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si="58"/>
        <v>0</v>
      </c>
      <c r="Y415" s="276"/>
      <c r="Z415" s="276"/>
      <c r="AB415" s="278" t="str">
        <f t="shared" si="59"/>
        <v/>
      </c>
    </row>
    <row r="416" spans="1:28" s="277" customFormat="1" ht="20">
      <c r="A416" s="216"/>
      <c r="B416" s="217"/>
      <c r="C416" s="221"/>
      <c r="D416" s="283"/>
      <c r="E416" s="217"/>
      <c r="F416" s="217"/>
      <c r="G416" s="217"/>
      <c r="H416" s="218"/>
      <c r="I416" s="219"/>
      <c r="J416" s="219"/>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si="58"/>
        <v>0</v>
      </c>
      <c r="Y416" s="276"/>
      <c r="Z416" s="276"/>
      <c r="AB416" s="278" t="str">
        <f t="shared" si="59"/>
        <v/>
      </c>
    </row>
    <row r="417" spans="1:28" s="277" customFormat="1" ht="20">
      <c r="A417" s="216"/>
      <c r="B417" s="217"/>
      <c r="C417" s="221"/>
      <c r="D417" s="283"/>
      <c r="E417" s="217"/>
      <c r="F417" s="217"/>
      <c r="G417" s="217"/>
      <c r="H417" s="218"/>
      <c r="I417" s="219"/>
      <c r="J417" s="219"/>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si="58"/>
        <v>0</v>
      </c>
      <c r="Y417" s="276"/>
      <c r="Z417" s="276"/>
      <c r="AB417" s="278" t="str">
        <f t="shared" si="59"/>
        <v/>
      </c>
    </row>
    <row r="418" spans="1:28" s="277" customFormat="1" ht="20">
      <c r="A418" s="216"/>
      <c r="B418" s="217"/>
      <c r="C418" s="221"/>
      <c r="D418" s="283"/>
      <c r="E418" s="217"/>
      <c r="F418" s="217"/>
      <c r="G418" s="217"/>
      <c r="H418" s="218"/>
      <c r="I418" s="219"/>
      <c r="J418" s="219"/>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si="58"/>
        <v>0</v>
      </c>
      <c r="Y418" s="276"/>
      <c r="Z418" s="276"/>
      <c r="AB418" s="278" t="str">
        <f t="shared" si="59"/>
        <v/>
      </c>
    </row>
    <row r="419" spans="1:28" s="277" customFormat="1" ht="20">
      <c r="A419" s="216"/>
      <c r="B419" s="217"/>
      <c r="C419" s="221"/>
      <c r="D419" s="283"/>
      <c r="E419" s="217"/>
      <c r="F419" s="217"/>
      <c r="G419" s="217"/>
      <c r="H419" s="218"/>
      <c r="I419" s="219"/>
      <c r="J419" s="219"/>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si="58"/>
        <v>0</v>
      </c>
      <c r="Y419" s="276"/>
      <c r="Z419" s="276"/>
      <c r="AB419" s="278" t="str">
        <f t="shared" si="59"/>
        <v/>
      </c>
    </row>
    <row r="420" spans="1:28" s="277" customFormat="1" ht="20">
      <c r="A420" s="216"/>
      <c r="B420" s="217"/>
      <c r="C420" s="221"/>
      <c r="D420" s="283"/>
      <c r="E420" s="217"/>
      <c r="F420" s="217"/>
      <c r="G420" s="217"/>
      <c r="H420" s="218"/>
      <c r="I420" s="219"/>
      <c r="J420" s="219"/>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si="58"/>
        <v>0</v>
      </c>
      <c r="Y420" s="276"/>
      <c r="Z420" s="276"/>
      <c r="AB420" s="278" t="str">
        <f t="shared" si="59"/>
        <v/>
      </c>
    </row>
    <row r="421" spans="1:28" s="277" customFormat="1" ht="20">
      <c r="A421" s="216"/>
      <c r="B421" s="217"/>
      <c r="C421" s="221"/>
      <c r="D421" s="283"/>
      <c r="E421" s="217"/>
      <c r="F421" s="217"/>
      <c r="G421" s="217"/>
      <c r="H421" s="218"/>
      <c r="I421" s="219"/>
      <c r="J421" s="219"/>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si="58"/>
        <v>0</v>
      </c>
      <c r="Y421" s="276"/>
      <c r="Z421" s="276"/>
      <c r="AB421" s="278" t="str">
        <f t="shared" si="59"/>
        <v/>
      </c>
    </row>
    <row r="422" spans="1:28" s="277" customFormat="1" ht="20">
      <c r="A422" s="216"/>
      <c r="B422" s="217"/>
      <c r="C422" s="221"/>
      <c r="D422" s="283"/>
      <c r="E422" s="217"/>
      <c r="F422" s="217"/>
      <c r="G422" s="217"/>
      <c r="H422" s="218"/>
      <c r="I422" s="219"/>
      <c r="J422" s="219"/>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si="61">IF(AND(C422="Smelter not listed",OR(LEN(D422)=0,LEN(E422)=0)),1,0)</f>
        <v>0</v>
      </c>
      <c r="Y422" s="276"/>
      <c r="Z422" s="276"/>
      <c r="AB422" s="278" t="str">
        <f t="shared" ref="AB422:AB452" si="62">B422&amp;C422</f>
        <v/>
      </c>
    </row>
    <row r="423" spans="1:28" s="277" customFormat="1" ht="20">
      <c r="A423" s="216"/>
      <c r="B423" s="217"/>
      <c r="C423" s="221"/>
      <c r="D423" s="283"/>
      <c r="E423" s="217"/>
      <c r="F423" s="217"/>
      <c r="G423" s="217"/>
      <c r="H423" s="218"/>
      <c r="I423" s="219"/>
      <c r="J423" s="219"/>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si="61"/>
        <v>0</v>
      </c>
      <c r="Y423" s="276"/>
      <c r="Z423" s="276"/>
      <c r="AB423" s="278" t="str">
        <f t="shared" si="62"/>
        <v/>
      </c>
    </row>
    <row r="424" spans="1:28" s="277" customFormat="1" ht="20">
      <c r="A424" s="216"/>
      <c r="B424" s="217"/>
      <c r="C424" s="221"/>
      <c r="D424" s="283"/>
      <c r="E424" s="217"/>
      <c r="F424" s="217"/>
      <c r="G424" s="217"/>
      <c r="H424" s="218"/>
      <c r="I424" s="219"/>
      <c r="J424" s="219"/>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si="61"/>
        <v>0</v>
      </c>
      <c r="Y424" s="276"/>
      <c r="Z424" s="276"/>
      <c r="AB424" s="278" t="str">
        <f t="shared" si="62"/>
        <v/>
      </c>
    </row>
    <row r="425" spans="1:28" s="277" customFormat="1" ht="20">
      <c r="A425" s="216"/>
      <c r="B425" s="217"/>
      <c r="C425" s="221"/>
      <c r="D425" s="283"/>
      <c r="E425" s="217"/>
      <c r="F425" s="217"/>
      <c r="G425" s="217"/>
      <c r="H425" s="218"/>
      <c r="I425" s="219"/>
      <c r="J425" s="219"/>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si="61"/>
        <v>0</v>
      </c>
      <c r="Y425" s="276"/>
      <c r="Z425" s="276"/>
      <c r="AB425" s="278" t="str">
        <f t="shared" si="62"/>
        <v/>
      </c>
    </row>
    <row r="426" spans="1:28" s="277" customFormat="1" ht="20">
      <c r="A426" s="216"/>
      <c r="B426" s="217"/>
      <c r="C426" s="221"/>
      <c r="D426" s="283"/>
      <c r="E426" s="217"/>
      <c r="F426" s="217"/>
      <c r="G426" s="217"/>
      <c r="H426" s="218"/>
      <c r="I426" s="219"/>
      <c r="J426" s="219"/>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si="61"/>
        <v>0</v>
      </c>
      <c r="Y426" s="276"/>
      <c r="Z426" s="276"/>
      <c r="AB426" s="278" t="str">
        <f t="shared" si="62"/>
        <v/>
      </c>
    </row>
    <row r="427" spans="1:28" s="277" customFormat="1" ht="20">
      <c r="A427" s="216"/>
      <c r="B427" s="217"/>
      <c r="C427" s="221"/>
      <c r="D427" s="283"/>
      <c r="E427" s="217"/>
      <c r="F427" s="217"/>
      <c r="G427" s="217"/>
      <c r="H427" s="218"/>
      <c r="I427" s="219"/>
      <c r="J427" s="219"/>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si="61"/>
        <v>0</v>
      </c>
      <c r="Y427" s="276"/>
      <c r="Z427" s="276"/>
      <c r="AB427" s="278" t="str">
        <f t="shared" si="62"/>
        <v/>
      </c>
    </row>
    <row r="428" spans="1:28" s="277" customFormat="1" ht="20">
      <c r="A428" s="216"/>
      <c r="B428" s="217"/>
      <c r="C428" s="221"/>
      <c r="D428" s="283"/>
      <c r="E428" s="217"/>
      <c r="F428" s="217"/>
      <c r="G428" s="217"/>
      <c r="H428" s="218"/>
      <c r="I428" s="219"/>
      <c r="J428" s="219"/>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si="61"/>
        <v>0</v>
      </c>
      <c r="Y428" s="276"/>
      <c r="Z428" s="276"/>
      <c r="AB428" s="278" t="str">
        <f t="shared" si="62"/>
        <v/>
      </c>
    </row>
    <row r="429" spans="1:28" s="277" customFormat="1" ht="20">
      <c r="A429" s="216"/>
      <c r="B429" s="217"/>
      <c r="C429" s="221"/>
      <c r="D429" s="283"/>
      <c r="E429" s="217"/>
      <c r="F429" s="217"/>
      <c r="G429" s="217"/>
      <c r="H429" s="218"/>
      <c r="I429" s="219"/>
      <c r="J429" s="219"/>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si="61"/>
        <v>0</v>
      </c>
      <c r="Y429" s="276"/>
      <c r="Z429" s="276"/>
      <c r="AB429" s="278" t="str">
        <f t="shared" si="62"/>
        <v/>
      </c>
    </row>
    <row r="430" spans="1:28" s="277" customFormat="1" ht="20">
      <c r="A430" s="216"/>
      <c r="B430" s="217"/>
      <c r="C430" s="221"/>
      <c r="D430" s="283"/>
      <c r="E430" s="217"/>
      <c r="F430" s="217"/>
      <c r="G430" s="217"/>
      <c r="H430" s="218"/>
      <c r="I430" s="219"/>
      <c r="J430" s="219"/>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si="61"/>
        <v>0</v>
      </c>
      <c r="Y430" s="276"/>
      <c r="Z430" s="276"/>
      <c r="AB430" s="278" t="str">
        <f t="shared" si="62"/>
        <v/>
      </c>
    </row>
    <row r="431" spans="1:28" s="277" customFormat="1" ht="20">
      <c r="A431" s="216"/>
      <c r="B431" s="217"/>
      <c r="C431" s="221"/>
      <c r="D431" s="283"/>
      <c r="E431" s="217"/>
      <c r="F431" s="217"/>
      <c r="G431" s="217"/>
      <c r="H431" s="218"/>
      <c r="I431" s="219"/>
      <c r="J431" s="219"/>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si="61"/>
        <v>0</v>
      </c>
      <c r="Y431" s="276"/>
      <c r="Z431" s="276"/>
      <c r="AB431" s="278" t="str">
        <f t="shared" si="62"/>
        <v/>
      </c>
    </row>
    <row r="432" spans="1:28" s="277" customFormat="1" ht="20">
      <c r="A432" s="216"/>
      <c r="B432" s="217"/>
      <c r="C432" s="221"/>
      <c r="D432" s="283"/>
      <c r="E432" s="217"/>
      <c r="F432" s="217"/>
      <c r="G432" s="217"/>
      <c r="H432" s="218"/>
      <c r="I432" s="219"/>
      <c r="J432" s="219"/>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si="61"/>
        <v>0</v>
      </c>
      <c r="Y432" s="276"/>
      <c r="Z432" s="276"/>
      <c r="AB432" s="278" t="str">
        <f t="shared" si="62"/>
        <v/>
      </c>
    </row>
    <row r="433" spans="1:28" s="277" customFormat="1" ht="20">
      <c r="A433" s="216"/>
      <c r="B433" s="217"/>
      <c r="C433" s="221"/>
      <c r="D433" s="283"/>
      <c r="E433" s="217"/>
      <c r="F433" s="217"/>
      <c r="G433" s="217"/>
      <c r="H433" s="218"/>
      <c r="I433" s="219"/>
      <c r="J433" s="219"/>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si="61"/>
        <v>0</v>
      </c>
      <c r="Y433" s="276"/>
      <c r="Z433" s="276"/>
      <c r="AB433" s="278" t="str">
        <f t="shared" si="62"/>
        <v/>
      </c>
    </row>
    <row r="434" spans="1:28" s="277" customFormat="1" ht="20">
      <c r="A434" s="216"/>
      <c r="B434" s="217"/>
      <c r="C434" s="221"/>
      <c r="D434" s="283"/>
      <c r="E434" s="217"/>
      <c r="F434" s="217"/>
      <c r="G434" s="217"/>
      <c r="H434" s="218"/>
      <c r="I434" s="219"/>
      <c r="J434" s="219"/>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si="61"/>
        <v>0</v>
      </c>
      <c r="Y434" s="276"/>
      <c r="Z434" s="276"/>
      <c r="AB434" s="278" t="str">
        <f t="shared" si="62"/>
        <v/>
      </c>
    </row>
    <row r="435" spans="1:28" s="277" customFormat="1" ht="20">
      <c r="A435" s="216"/>
      <c r="B435" s="217"/>
      <c r="C435" s="221"/>
      <c r="D435" s="283"/>
      <c r="E435" s="217"/>
      <c r="F435" s="217"/>
      <c r="G435" s="217"/>
      <c r="H435" s="218"/>
      <c r="I435" s="219"/>
      <c r="J435" s="219"/>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si="61"/>
        <v>0</v>
      </c>
      <c r="Y435" s="276"/>
      <c r="Z435" s="276"/>
      <c r="AB435" s="278" t="str">
        <f t="shared" si="62"/>
        <v/>
      </c>
    </row>
    <row r="436" spans="1:28" s="277" customFormat="1" ht="20">
      <c r="A436" s="216"/>
      <c r="B436" s="217"/>
      <c r="C436" s="221"/>
      <c r="D436" s="283"/>
      <c r="E436" s="217"/>
      <c r="F436" s="217"/>
      <c r="G436" s="217"/>
      <c r="H436" s="218"/>
      <c r="I436" s="219"/>
      <c r="J436" s="219"/>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si="61"/>
        <v>0</v>
      </c>
      <c r="Y436" s="276"/>
      <c r="Z436" s="276"/>
      <c r="AB436" s="278" t="str">
        <f t="shared" si="62"/>
        <v/>
      </c>
    </row>
    <row r="437" spans="1:28" s="277" customFormat="1" ht="20">
      <c r="A437" s="216"/>
      <c r="B437" s="217"/>
      <c r="C437" s="221"/>
      <c r="D437" s="283"/>
      <c r="E437" s="217"/>
      <c r="F437" s="217"/>
      <c r="G437" s="217"/>
      <c r="H437" s="218"/>
      <c r="I437" s="219"/>
      <c r="J437" s="219"/>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si="61"/>
        <v>0</v>
      </c>
      <c r="Y437" s="276"/>
      <c r="Z437" s="276"/>
      <c r="AB437" s="278" t="str">
        <f t="shared" si="62"/>
        <v/>
      </c>
    </row>
    <row r="438" spans="1:28" s="277" customFormat="1" ht="20">
      <c r="A438" s="216"/>
      <c r="B438" s="217"/>
      <c r="C438" s="221"/>
      <c r="D438" s="283"/>
      <c r="E438" s="217"/>
      <c r="F438" s="217"/>
      <c r="G438" s="217"/>
      <c r="H438" s="218"/>
      <c r="I438" s="219"/>
      <c r="J438" s="219"/>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si="61"/>
        <v>0</v>
      </c>
      <c r="Y438" s="276"/>
      <c r="Z438" s="276"/>
      <c r="AB438" s="278" t="str">
        <f t="shared" si="62"/>
        <v/>
      </c>
    </row>
    <row r="439" spans="1:28" s="277" customFormat="1" ht="20">
      <c r="A439" s="216"/>
      <c r="B439" s="217"/>
      <c r="C439" s="221"/>
      <c r="D439" s="283"/>
      <c r="E439" s="217"/>
      <c r="F439" s="217"/>
      <c r="G439" s="217"/>
      <c r="H439" s="218"/>
      <c r="I439" s="219"/>
      <c r="J439" s="219"/>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si="61"/>
        <v>0</v>
      </c>
      <c r="Y439" s="276"/>
      <c r="Z439" s="276"/>
      <c r="AB439" s="278" t="str">
        <f t="shared" si="62"/>
        <v/>
      </c>
    </row>
    <row r="440" spans="1:28" s="277" customFormat="1" ht="20">
      <c r="A440" s="216"/>
      <c r="B440" s="217"/>
      <c r="C440" s="221"/>
      <c r="D440" s="283"/>
      <c r="E440" s="217"/>
      <c r="F440" s="217"/>
      <c r="G440" s="217"/>
      <c r="H440" s="218"/>
      <c r="I440" s="219"/>
      <c r="J440" s="219"/>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si="61"/>
        <v>0</v>
      </c>
      <c r="Y440" s="276"/>
      <c r="Z440" s="276"/>
      <c r="AB440" s="278" t="str">
        <f t="shared" si="62"/>
        <v/>
      </c>
    </row>
    <row r="441" spans="1:28" s="277" customFormat="1" ht="20">
      <c r="A441" s="216"/>
      <c r="B441" s="217"/>
      <c r="C441" s="221"/>
      <c r="D441" s="283"/>
      <c r="E441" s="217"/>
      <c r="F441" s="217"/>
      <c r="G441" s="217"/>
      <c r="H441" s="218"/>
      <c r="I441" s="219"/>
      <c r="J441" s="219"/>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si="61"/>
        <v>0</v>
      </c>
      <c r="Y441" s="276"/>
      <c r="Z441" s="276"/>
      <c r="AB441" s="278" t="str">
        <f t="shared" si="62"/>
        <v/>
      </c>
    </row>
    <row r="442" spans="1:28" s="277" customFormat="1" ht="20">
      <c r="A442" s="216"/>
      <c r="B442" s="217"/>
      <c r="C442" s="221"/>
      <c r="D442" s="283"/>
      <c r="E442" s="217"/>
      <c r="F442" s="217"/>
      <c r="G442" s="217"/>
      <c r="H442" s="218"/>
      <c r="I442" s="219"/>
      <c r="J442" s="219"/>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si="61"/>
        <v>0</v>
      </c>
      <c r="Y442" s="276"/>
      <c r="Z442" s="276"/>
      <c r="AB442" s="278" t="str">
        <f t="shared" si="62"/>
        <v/>
      </c>
    </row>
    <row r="443" spans="1:28" s="277" customFormat="1" ht="20">
      <c r="A443" s="216"/>
      <c r="B443" s="217"/>
      <c r="C443" s="221"/>
      <c r="D443" s="283"/>
      <c r="E443" s="217"/>
      <c r="F443" s="217"/>
      <c r="G443" s="217"/>
      <c r="H443" s="218"/>
      <c r="I443" s="219"/>
      <c r="J443" s="219"/>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si="61"/>
        <v>0</v>
      </c>
      <c r="Y443" s="276"/>
      <c r="Z443" s="276"/>
      <c r="AB443" s="278" t="str">
        <f t="shared" si="62"/>
        <v/>
      </c>
    </row>
    <row r="444" spans="1:28" s="277" customFormat="1" ht="20">
      <c r="A444" s="216"/>
      <c r="B444" s="217"/>
      <c r="C444" s="221"/>
      <c r="D444" s="283"/>
      <c r="E444" s="217"/>
      <c r="F444" s="217"/>
      <c r="G444" s="217"/>
      <c r="H444" s="218"/>
      <c r="I444" s="219"/>
      <c r="J444" s="219"/>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si="61"/>
        <v>0</v>
      </c>
      <c r="Y444" s="276"/>
      <c r="Z444" s="276"/>
      <c r="AB444" s="278" t="str">
        <f t="shared" si="62"/>
        <v/>
      </c>
    </row>
    <row r="445" spans="1:28" s="277" customFormat="1" ht="20">
      <c r="A445" s="216"/>
      <c r="B445" s="217"/>
      <c r="C445" s="221"/>
      <c r="D445" s="283"/>
      <c r="E445" s="217"/>
      <c r="F445" s="217"/>
      <c r="G445" s="217"/>
      <c r="H445" s="218"/>
      <c r="I445" s="219"/>
      <c r="J445" s="219"/>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si="61"/>
        <v>0</v>
      </c>
      <c r="Y445" s="276"/>
      <c r="Z445" s="276"/>
      <c r="AB445" s="278" t="str">
        <f t="shared" si="62"/>
        <v/>
      </c>
    </row>
    <row r="446" spans="1:28" s="277" customFormat="1" ht="20">
      <c r="A446" s="216"/>
      <c r="B446" s="217"/>
      <c r="C446" s="221"/>
      <c r="D446" s="283"/>
      <c r="E446" s="217"/>
      <c r="F446" s="217"/>
      <c r="G446" s="217"/>
      <c r="H446" s="218"/>
      <c r="I446" s="219"/>
      <c r="J446" s="219"/>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si="61"/>
        <v>0</v>
      </c>
      <c r="Y446" s="276"/>
      <c r="Z446" s="276"/>
      <c r="AB446" s="278" t="str">
        <f t="shared" si="62"/>
        <v/>
      </c>
    </row>
    <row r="447" spans="1:28" s="277" customFormat="1" ht="20">
      <c r="A447" s="216"/>
      <c r="B447" s="217"/>
      <c r="C447" s="221"/>
      <c r="D447" s="283"/>
      <c r="E447" s="217"/>
      <c r="F447" s="217"/>
      <c r="G447" s="217"/>
      <c r="H447" s="218"/>
      <c r="I447" s="219"/>
      <c r="J447" s="219"/>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si="61"/>
        <v>0</v>
      </c>
      <c r="Y447" s="276"/>
      <c r="Z447" s="276"/>
      <c r="AB447" s="278" t="str">
        <f t="shared" si="62"/>
        <v/>
      </c>
    </row>
    <row r="448" spans="1:28" s="277" customFormat="1" ht="20">
      <c r="A448" s="216"/>
      <c r="B448" s="217"/>
      <c r="C448" s="221"/>
      <c r="D448" s="283"/>
      <c r="E448" s="217"/>
      <c r="F448" s="217"/>
      <c r="G448" s="217"/>
      <c r="H448" s="218"/>
      <c r="I448" s="219"/>
      <c r="J448" s="219"/>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si="61"/>
        <v>0</v>
      </c>
      <c r="Y448" s="276"/>
      <c r="Z448" s="276"/>
      <c r="AB448" s="278" t="str">
        <f t="shared" si="62"/>
        <v/>
      </c>
    </row>
    <row r="449" spans="1:28" s="277" customFormat="1" ht="20">
      <c r="A449" s="216"/>
      <c r="B449" s="217"/>
      <c r="C449" s="221"/>
      <c r="D449" s="283"/>
      <c r="E449" s="217"/>
      <c r="F449" s="217"/>
      <c r="G449" s="217"/>
      <c r="H449" s="218"/>
      <c r="I449" s="219"/>
      <c r="J449" s="219"/>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si="61"/>
        <v>0</v>
      </c>
      <c r="Y449" s="276"/>
      <c r="Z449" s="276"/>
      <c r="AB449" s="278" t="str">
        <f t="shared" si="62"/>
        <v/>
      </c>
    </row>
    <row r="450" spans="1:28" s="277" customFormat="1" ht="20">
      <c r="A450" s="216"/>
      <c r="B450" s="217"/>
      <c r="C450" s="221"/>
      <c r="D450" s="283"/>
      <c r="E450" s="217"/>
      <c r="F450" s="217"/>
      <c r="G450" s="217"/>
      <c r="H450" s="218"/>
      <c r="I450" s="219"/>
      <c r="J450" s="219"/>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si="61"/>
        <v>0</v>
      </c>
      <c r="Y450" s="276"/>
      <c r="Z450" s="276"/>
      <c r="AB450" s="278" t="str">
        <f t="shared" si="62"/>
        <v/>
      </c>
    </row>
    <row r="451" spans="1:28" s="277" customFormat="1" ht="20">
      <c r="A451" s="216"/>
      <c r="B451" s="217"/>
      <c r="C451" s="221"/>
      <c r="D451" s="283"/>
      <c r="E451" s="217"/>
      <c r="F451" s="217"/>
      <c r="G451" s="217"/>
      <c r="H451" s="218"/>
      <c r="I451" s="219"/>
      <c r="J451" s="219"/>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si="61"/>
        <v>0</v>
      </c>
      <c r="Y451" s="276"/>
      <c r="Z451" s="276"/>
      <c r="AB451" s="278" t="str">
        <f t="shared" si="62"/>
        <v/>
      </c>
    </row>
    <row r="452" spans="1:28" s="277" customFormat="1" ht="20">
      <c r="A452" s="216"/>
      <c r="B452" s="217"/>
      <c r="C452" s="221"/>
      <c r="D452" s="283"/>
      <c r="E452" s="217"/>
      <c r="F452" s="217"/>
      <c r="G452" s="217"/>
      <c r="H452" s="218"/>
      <c r="I452" s="219"/>
      <c r="J452" s="219"/>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si="61"/>
        <v>0</v>
      </c>
      <c r="Y452" s="276"/>
      <c r="Z452" s="276"/>
      <c r="AB452" s="278" t="str">
        <f t="shared" si="62"/>
        <v/>
      </c>
    </row>
    <row r="453" spans="1:28" s="277" customFormat="1" ht="20">
      <c r="A453" s="216"/>
      <c r="B453" s="217"/>
      <c r="C453" s="221"/>
      <c r="D453" s="283"/>
      <c r="E453" s="217"/>
      <c r="F453" s="217"/>
      <c r="G453" s="217"/>
      <c r="H453" s="218"/>
      <c r="I453" s="219"/>
      <c r="J453" s="219"/>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si="64">IF(AND(C453="Smelter not listed",OR(LEN(D453)=0,LEN(E453)=0)),1,0)</f>
        <v>0</v>
      </c>
      <c r="Y453" s="276"/>
      <c r="Z453" s="276"/>
      <c r="AB453" s="278" t="str">
        <f t="shared" ref="AB453" si="65">B453&amp;C453</f>
        <v/>
      </c>
    </row>
    <row r="454" spans="1:28" s="277" customFormat="1" ht="20">
      <c r="A454" s="216"/>
      <c r="B454" s="217"/>
      <c r="C454" s="221"/>
      <c r="D454" s="283"/>
      <c r="E454" s="217"/>
      <c r="F454" s="217"/>
      <c r="G454" s="217"/>
      <c r="H454" s="218"/>
      <c r="I454" s="219"/>
      <c r="J454" s="219"/>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si="67">IF(AND(C454="Smelter not listed",OR(LEN(D454)=0,LEN(E454)=0)),1,0)</f>
        <v>0</v>
      </c>
      <c r="Y454" s="276"/>
      <c r="Z454" s="276"/>
      <c r="AB454" s="278" t="str">
        <f t="shared" ref="AB454:AB485" si="68">B454&amp;C454</f>
        <v/>
      </c>
    </row>
    <row r="455" spans="1:28" s="277" customFormat="1" ht="20">
      <c r="A455" s="216"/>
      <c r="B455" s="217"/>
      <c r="C455" s="221"/>
      <c r="D455" s="283"/>
      <c r="E455" s="217"/>
      <c r="F455" s="217"/>
      <c r="G455" s="217"/>
      <c r="H455" s="218"/>
      <c r="I455" s="219"/>
      <c r="J455" s="219"/>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si="67"/>
        <v>0</v>
      </c>
      <c r="Y455" s="276"/>
      <c r="Z455" s="276"/>
      <c r="AB455" s="278" t="str">
        <f t="shared" si="68"/>
        <v/>
      </c>
    </row>
    <row r="456" spans="1:28" s="277" customFormat="1" ht="20">
      <c r="A456" s="216"/>
      <c r="B456" s="217"/>
      <c r="C456" s="221"/>
      <c r="D456" s="283"/>
      <c r="E456" s="217"/>
      <c r="F456" s="217"/>
      <c r="G456" s="217"/>
      <c r="H456" s="218"/>
      <c r="I456" s="219"/>
      <c r="J456" s="219"/>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si="67"/>
        <v>0</v>
      </c>
      <c r="Y456" s="276"/>
      <c r="Z456" s="276"/>
      <c r="AB456" s="278" t="str">
        <f t="shared" si="68"/>
        <v/>
      </c>
    </row>
    <row r="457" spans="1:28" s="277" customFormat="1" ht="20">
      <c r="A457" s="216"/>
      <c r="B457" s="217"/>
      <c r="C457" s="221"/>
      <c r="D457" s="283"/>
      <c r="E457" s="217"/>
      <c r="F457" s="217"/>
      <c r="G457" s="217"/>
      <c r="H457" s="218"/>
      <c r="I457" s="219"/>
      <c r="J457" s="219"/>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si="67"/>
        <v>0</v>
      </c>
      <c r="Y457" s="276"/>
      <c r="Z457" s="276"/>
      <c r="AB457" s="278" t="str">
        <f t="shared" si="68"/>
        <v/>
      </c>
    </row>
    <row r="458" spans="1:28" s="277" customFormat="1" ht="20">
      <c r="A458" s="216"/>
      <c r="B458" s="217"/>
      <c r="C458" s="221"/>
      <c r="D458" s="283"/>
      <c r="E458" s="217"/>
      <c r="F458" s="217"/>
      <c r="G458" s="217"/>
      <c r="H458" s="218"/>
      <c r="I458" s="219"/>
      <c r="J458" s="219"/>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si="67"/>
        <v>0</v>
      </c>
      <c r="Y458" s="276"/>
      <c r="Z458" s="276"/>
      <c r="AB458" s="278" t="str">
        <f t="shared" si="68"/>
        <v/>
      </c>
    </row>
    <row r="459" spans="1:28" s="277" customFormat="1" ht="20">
      <c r="A459" s="216"/>
      <c r="B459" s="217"/>
      <c r="C459" s="221"/>
      <c r="D459" s="283"/>
      <c r="E459" s="217"/>
      <c r="F459" s="217"/>
      <c r="G459" s="217"/>
      <c r="H459" s="218"/>
      <c r="I459" s="219"/>
      <c r="J459" s="219"/>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si="67"/>
        <v>0</v>
      </c>
      <c r="Y459" s="276"/>
      <c r="Z459" s="276"/>
      <c r="AB459" s="278" t="str">
        <f t="shared" si="68"/>
        <v/>
      </c>
    </row>
    <row r="460" spans="1:28" s="277" customFormat="1" ht="20">
      <c r="A460" s="216"/>
      <c r="B460" s="217"/>
      <c r="C460" s="221"/>
      <c r="D460" s="283"/>
      <c r="E460" s="217"/>
      <c r="F460" s="217"/>
      <c r="G460" s="217"/>
      <c r="H460" s="218"/>
      <c r="I460" s="219"/>
      <c r="J460" s="219"/>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si="67"/>
        <v>0</v>
      </c>
      <c r="Y460" s="276"/>
      <c r="Z460" s="276"/>
      <c r="AB460" s="278" t="str">
        <f t="shared" si="68"/>
        <v/>
      </c>
    </row>
    <row r="461" spans="1:28" s="277" customFormat="1" ht="20">
      <c r="A461" s="216"/>
      <c r="B461" s="217"/>
      <c r="C461" s="221"/>
      <c r="D461" s="283"/>
      <c r="E461" s="217"/>
      <c r="F461" s="217"/>
      <c r="G461" s="217"/>
      <c r="H461" s="218"/>
      <c r="I461" s="219"/>
      <c r="J461" s="219"/>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si="67"/>
        <v>0</v>
      </c>
      <c r="Y461" s="276"/>
      <c r="Z461" s="276"/>
      <c r="AB461" s="278" t="str">
        <f t="shared" si="68"/>
        <v/>
      </c>
    </row>
    <row r="462" spans="1:28" s="277" customFormat="1" ht="20">
      <c r="A462" s="216"/>
      <c r="B462" s="217"/>
      <c r="C462" s="221"/>
      <c r="D462" s="283"/>
      <c r="E462" s="217"/>
      <c r="F462" s="217"/>
      <c r="G462" s="217"/>
      <c r="H462" s="218"/>
      <c r="I462" s="219"/>
      <c r="J462" s="219"/>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si="67"/>
        <v>0</v>
      </c>
      <c r="Y462" s="276"/>
      <c r="Z462" s="276"/>
      <c r="AB462" s="278" t="str">
        <f t="shared" si="68"/>
        <v/>
      </c>
    </row>
    <row r="463" spans="1:28" s="277" customFormat="1" ht="20">
      <c r="A463" s="216"/>
      <c r="B463" s="217"/>
      <c r="C463" s="221"/>
      <c r="D463" s="283"/>
      <c r="E463" s="217"/>
      <c r="F463" s="217"/>
      <c r="G463" s="217"/>
      <c r="H463" s="218"/>
      <c r="I463" s="219"/>
      <c r="J463" s="219"/>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si="67"/>
        <v>0</v>
      </c>
      <c r="Y463" s="276"/>
      <c r="Z463" s="276"/>
      <c r="AB463" s="278" t="str">
        <f t="shared" si="68"/>
        <v/>
      </c>
    </row>
    <row r="464" spans="1:28" s="277" customFormat="1" ht="20">
      <c r="A464" s="216"/>
      <c r="B464" s="217"/>
      <c r="C464" s="221"/>
      <c r="D464" s="283"/>
      <c r="E464" s="217"/>
      <c r="F464" s="217"/>
      <c r="G464" s="217"/>
      <c r="H464" s="218"/>
      <c r="I464" s="219"/>
      <c r="J464" s="219"/>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si="67"/>
        <v>0</v>
      </c>
      <c r="Y464" s="276"/>
      <c r="Z464" s="276"/>
      <c r="AB464" s="278" t="str">
        <f t="shared" si="68"/>
        <v/>
      </c>
    </row>
    <row r="465" spans="1:28" s="277" customFormat="1" ht="20">
      <c r="A465" s="216"/>
      <c r="B465" s="217"/>
      <c r="C465" s="221"/>
      <c r="D465" s="283"/>
      <c r="E465" s="217"/>
      <c r="F465" s="217"/>
      <c r="G465" s="217"/>
      <c r="H465" s="218"/>
      <c r="I465" s="219"/>
      <c r="J465" s="219"/>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si="67"/>
        <v>0</v>
      </c>
      <c r="Y465" s="276"/>
      <c r="Z465" s="276"/>
      <c r="AB465" s="278" t="str">
        <f t="shared" si="68"/>
        <v/>
      </c>
    </row>
    <row r="466" spans="1:28" s="277" customFormat="1" ht="20">
      <c r="A466" s="216"/>
      <c r="B466" s="217"/>
      <c r="C466" s="221"/>
      <c r="D466" s="283"/>
      <c r="E466" s="217"/>
      <c r="F466" s="217"/>
      <c r="G466" s="217"/>
      <c r="H466" s="218"/>
      <c r="I466" s="219"/>
      <c r="J466" s="219"/>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si="67"/>
        <v>0</v>
      </c>
      <c r="Y466" s="276"/>
      <c r="Z466" s="276"/>
      <c r="AB466" s="278" t="str">
        <f t="shared" si="68"/>
        <v/>
      </c>
    </row>
    <row r="467" spans="1:28" s="277" customFormat="1" ht="20">
      <c r="A467" s="216"/>
      <c r="B467" s="217"/>
      <c r="C467" s="221"/>
      <c r="D467" s="283"/>
      <c r="E467" s="217"/>
      <c r="F467" s="217"/>
      <c r="G467" s="217"/>
      <c r="H467" s="218"/>
      <c r="I467" s="219"/>
      <c r="J467" s="219"/>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si="67"/>
        <v>0</v>
      </c>
      <c r="Y467" s="276"/>
      <c r="Z467" s="276"/>
      <c r="AB467" s="278" t="str">
        <f t="shared" si="68"/>
        <v/>
      </c>
    </row>
    <row r="468" spans="1:28" s="277" customFormat="1" ht="20">
      <c r="A468" s="216"/>
      <c r="B468" s="217"/>
      <c r="C468" s="221"/>
      <c r="D468" s="283"/>
      <c r="E468" s="217"/>
      <c r="F468" s="217"/>
      <c r="G468" s="217"/>
      <c r="H468" s="218"/>
      <c r="I468" s="219"/>
      <c r="J468" s="219"/>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si="67"/>
        <v>0</v>
      </c>
      <c r="Y468" s="276"/>
      <c r="Z468" s="276"/>
      <c r="AB468" s="278" t="str">
        <f t="shared" si="68"/>
        <v/>
      </c>
    </row>
    <row r="469" spans="1:28" s="277" customFormat="1" ht="20">
      <c r="A469" s="216"/>
      <c r="B469" s="217"/>
      <c r="C469" s="221"/>
      <c r="D469" s="283"/>
      <c r="E469" s="217"/>
      <c r="F469" s="217"/>
      <c r="G469" s="217"/>
      <c r="H469" s="218"/>
      <c r="I469" s="219"/>
      <c r="J469" s="219"/>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si="67"/>
        <v>0</v>
      </c>
      <c r="Y469" s="276"/>
      <c r="Z469" s="276"/>
      <c r="AB469" s="278" t="str">
        <f t="shared" si="68"/>
        <v/>
      </c>
    </row>
    <row r="470" spans="1:28" s="277" customFormat="1" ht="20">
      <c r="A470" s="216"/>
      <c r="B470" s="217"/>
      <c r="C470" s="221"/>
      <c r="D470" s="283"/>
      <c r="E470" s="217"/>
      <c r="F470" s="217"/>
      <c r="G470" s="217"/>
      <c r="H470" s="218"/>
      <c r="I470" s="219"/>
      <c r="J470" s="219"/>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si="67"/>
        <v>0</v>
      </c>
      <c r="Y470" s="276"/>
      <c r="Z470" s="276"/>
      <c r="AB470" s="278" t="str">
        <f t="shared" si="68"/>
        <v/>
      </c>
    </row>
    <row r="471" spans="1:28" s="277" customFormat="1" ht="20">
      <c r="A471" s="216"/>
      <c r="B471" s="217"/>
      <c r="C471" s="221"/>
      <c r="D471" s="283"/>
      <c r="E471" s="217"/>
      <c r="F471" s="217"/>
      <c r="G471" s="217"/>
      <c r="H471" s="218"/>
      <c r="I471" s="219"/>
      <c r="J471" s="219"/>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si="67"/>
        <v>0</v>
      </c>
      <c r="Y471" s="276"/>
      <c r="Z471" s="276"/>
      <c r="AB471" s="278" t="str">
        <f t="shared" si="68"/>
        <v/>
      </c>
    </row>
    <row r="472" spans="1:28" s="277" customFormat="1" ht="20">
      <c r="A472" s="216"/>
      <c r="B472" s="217"/>
      <c r="C472" s="221"/>
      <c r="D472" s="283"/>
      <c r="E472" s="217"/>
      <c r="F472" s="217"/>
      <c r="G472" s="217"/>
      <c r="H472" s="218"/>
      <c r="I472" s="219"/>
      <c r="J472" s="219"/>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si="67"/>
        <v>0</v>
      </c>
      <c r="Y472" s="276"/>
      <c r="Z472" s="276"/>
      <c r="AB472" s="278" t="str">
        <f t="shared" si="68"/>
        <v/>
      </c>
    </row>
    <row r="473" spans="1:28" s="277" customFormat="1" ht="20">
      <c r="A473" s="216"/>
      <c r="B473" s="217"/>
      <c r="C473" s="221"/>
      <c r="D473" s="283"/>
      <c r="E473" s="217"/>
      <c r="F473" s="217"/>
      <c r="G473" s="217"/>
      <c r="H473" s="218"/>
      <c r="I473" s="219"/>
      <c r="J473" s="219"/>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si="67"/>
        <v>0</v>
      </c>
      <c r="Y473" s="276"/>
      <c r="Z473" s="276"/>
      <c r="AB473" s="278" t="str">
        <f t="shared" si="68"/>
        <v/>
      </c>
    </row>
    <row r="474" spans="1:28" s="277" customFormat="1" ht="20">
      <c r="A474" s="216"/>
      <c r="B474" s="217"/>
      <c r="C474" s="221"/>
      <c r="D474" s="283"/>
      <c r="E474" s="217"/>
      <c r="F474" s="217"/>
      <c r="G474" s="217"/>
      <c r="H474" s="218"/>
      <c r="I474" s="219"/>
      <c r="J474" s="219"/>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si="67"/>
        <v>0</v>
      </c>
      <c r="Y474" s="276"/>
      <c r="Z474" s="276"/>
      <c r="AB474" s="278" t="str">
        <f t="shared" si="68"/>
        <v/>
      </c>
    </row>
    <row r="475" spans="1:28" s="277" customFormat="1" ht="20">
      <c r="A475" s="216"/>
      <c r="B475" s="217"/>
      <c r="C475" s="221"/>
      <c r="D475" s="283"/>
      <c r="E475" s="217"/>
      <c r="F475" s="217"/>
      <c r="G475" s="217"/>
      <c r="H475" s="218"/>
      <c r="I475" s="219"/>
      <c r="J475" s="219"/>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si="67"/>
        <v>0</v>
      </c>
      <c r="Y475" s="276"/>
      <c r="Z475" s="276"/>
      <c r="AB475" s="278" t="str">
        <f t="shared" si="68"/>
        <v/>
      </c>
    </row>
    <row r="476" spans="1:28" s="277" customFormat="1" ht="20">
      <c r="A476" s="216"/>
      <c r="B476" s="217"/>
      <c r="C476" s="221"/>
      <c r="D476" s="283"/>
      <c r="E476" s="217"/>
      <c r="F476" s="217"/>
      <c r="G476" s="217"/>
      <c r="H476" s="218"/>
      <c r="I476" s="219"/>
      <c r="J476" s="219"/>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si="67"/>
        <v>0</v>
      </c>
      <c r="Y476" s="276"/>
      <c r="Z476" s="276"/>
      <c r="AB476" s="278" t="str">
        <f t="shared" si="68"/>
        <v/>
      </c>
    </row>
    <row r="477" spans="1:28" s="277" customFormat="1" ht="20">
      <c r="A477" s="216"/>
      <c r="B477" s="217"/>
      <c r="C477" s="221"/>
      <c r="D477" s="283"/>
      <c r="E477" s="217"/>
      <c r="F477" s="217"/>
      <c r="G477" s="217"/>
      <c r="H477" s="218"/>
      <c r="I477" s="219"/>
      <c r="J477" s="219"/>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si="67"/>
        <v>0</v>
      </c>
      <c r="Y477" s="276"/>
      <c r="Z477" s="276"/>
      <c r="AB477" s="278" t="str">
        <f t="shared" si="68"/>
        <v/>
      </c>
    </row>
    <row r="478" spans="1:28" s="277" customFormat="1" ht="20">
      <c r="A478" s="216"/>
      <c r="B478" s="217"/>
      <c r="C478" s="221"/>
      <c r="D478" s="283"/>
      <c r="E478" s="217"/>
      <c r="F478" s="217"/>
      <c r="G478" s="217"/>
      <c r="H478" s="218"/>
      <c r="I478" s="219"/>
      <c r="J478" s="219"/>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si="67"/>
        <v>0</v>
      </c>
      <c r="Y478" s="276"/>
      <c r="Z478" s="276"/>
      <c r="AB478" s="278" t="str">
        <f t="shared" si="68"/>
        <v/>
      </c>
    </row>
    <row r="479" spans="1:28" s="277" customFormat="1" ht="20">
      <c r="A479" s="216"/>
      <c r="B479" s="217"/>
      <c r="C479" s="221"/>
      <c r="D479" s="283"/>
      <c r="E479" s="217"/>
      <c r="F479" s="217"/>
      <c r="G479" s="217"/>
      <c r="H479" s="218"/>
      <c r="I479" s="219"/>
      <c r="J479" s="219"/>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si="67"/>
        <v>0</v>
      </c>
      <c r="Y479" s="276"/>
      <c r="Z479" s="276"/>
      <c r="AB479" s="278" t="str">
        <f t="shared" si="68"/>
        <v/>
      </c>
    </row>
    <row r="480" spans="1:28" s="277" customFormat="1" ht="20">
      <c r="A480" s="216"/>
      <c r="B480" s="217"/>
      <c r="C480" s="221"/>
      <c r="D480" s="283"/>
      <c r="E480" s="217"/>
      <c r="F480" s="217"/>
      <c r="G480" s="217"/>
      <c r="H480" s="218"/>
      <c r="I480" s="219"/>
      <c r="J480" s="219"/>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si="67"/>
        <v>0</v>
      </c>
      <c r="Y480" s="276"/>
      <c r="Z480" s="276"/>
      <c r="AB480" s="278" t="str">
        <f t="shared" si="68"/>
        <v/>
      </c>
    </row>
    <row r="481" spans="1:28" s="277" customFormat="1" ht="20">
      <c r="A481" s="216"/>
      <c r="B481" s="217"/>
      <c r="C481" s="221"/>
      <c r="D481" s="283"/>
      <c r="E481" s="217"/>
      <c r="F481" s="217"/>
      <c r="G481" s="217"/>
      <c r="H481" s="218"/>
      <c r="I481" s="219"/>
      <c r="J481" s="219"/>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si="67"/>
        <v>0</v>
      </c>
      <c r="Y481" s="276"/>
      <c r="Z481" s="276"/>
      <c r="AB481" s="278" t="str">
        <f t="shared" si="68"/>
        <v/>
      </c>
    </row>
    <row r="482" spans="1:28" s="277" customFormat="1" ht="20">
      <c r="A482" s="216"/>
      <c r="B482" s="217"/>
      <c r="C482" s="221"/>
      <c r="D482" s="283"/>
      <c r="E482" s="217"/>
      <c r="F482" s="217"/>
      <c r="G482" s="217"/>
      <c r="H482" s="218"/>
      <c r="I482" s="219"/>
      <c r="J482" s="219"/>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si="67"/>
        <v>0</v>
      </c>
      <c r="Y482" s="276"/>
      <c r="Z482" s="276"/>
      <c r="AB482" s="278" t="str">
        <f t="shared" si="68"/>
        <v/>
      </c>
    </row>
    <row r="483" spans="1:28" s="277" customFormat="1" ht="20">
      <c r="A483" s="216"/>
      <c r="B483" s="217"/>
      <c r="C483" s="221"/>
      <c r="D483" s="283"/>
      <c r="E483" s="217"/>
      <c r="F483" s="217"/>
      <c r="G483" s="217"/>
      <c r="H483" s="218"/>
      <c r="I483" s="219"/>
      <c r="J483" s="219"/>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si="67"/>
        <v>0</v>
      </c>
      <c r="Y483" s="276"/>
      <c r="Z483" s="276"/>
      <c r="AB483" s="278" t="str">
        <f t="shared" si="68"/>
        <v/>
      </c>
    </row>
    <row r="484" spans="1:28" s="277" customFormat="1" ht="20">
      <c r="A484" s="216"/>
      <c r="B484" s="217"/>
      <c r="C484" s="221"/>
      <c r="D484" s="283"/>
      <c r="E484" s="217"/>
      <c r="F484" s="217"/>
      <c r="G484" s="217"/>
      <c r="H484" s="218"/>
      <c r="I484" s="219"/>
      <c r="J484" s="219"/>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si="67"/>
        <v>0</v>
      </c>
      <c r="Y484" s="276"/>
      <c r="Z484" s="276"/>
      <c r="AB484" s="278" t="str">
        <f t="shared" si="68"/>
        <v/>
      </c>
    </row>
    <row r="485" spans="1:28" s="277" customFormat="1" ht="20">
      <c r="A485" s="216"/>
      <c r="B485" s="217"/>
      <c r="C485" s="221"/>
      <c r="D485" s="283"/>
      <c r="E485" s="217"/>
      <c r="F485" s="217"/>
      <c r="G485" s="217"/>
      <c r="H485" s="218"/>
      <c r="I485" s="219"/>
      <c r="J485" s="219"/>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si="67"/>
        <v>0</v>
      </c>
      <c r="Y485" s="276"/>
      <c r="Z485" s="276"/>
      <c r="AB485" s="278" t="str">
        <f t="shared" si="68"/>
        <v/>
      </c>
    </row>
    <row r="486" spans="1:28" s="277" customFormat="1" ht="20">
      <c r="A486" s="216"/>
      <c r="B486" s="217"/>
      <c r="C486" s="221"/>
      <c r="D486" s="283"/>
      <c r="E486" s="217"/>
      <c r="F486" s="217"/>
      <c r="G486" s="217"/>
      <c r="H486" s="218"/>
      <c r="I486" s="219"/>
      <c r="J486" s="219"/>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si="70">IF(AND(C486="Smelter not listed",OR(LEN(D486)=0,LEN(E486)=0)),1,0)</f>
        <v>0</v>
      </c>
      <c r="Y486" s="276"/>
      <c r="Z486" s="276"/>
      <c r="AB486" s="278" t="str">
        <f t="shared" ref="AB486:AB516" si="71">B486&amp;C486</f>
        <v/>
      </c>
    </row>
    <row r="487" spans="1:28" s="277" customFormat="1" ht="20">
      <c r="A487" s="216"/>
      <c r="B487" s="217"/>
      <c r="C487" s="221"/>
      <c r="D487" s="283"/>
      <c r="E487" s="217"/>
      <c r="F487" s="217"/>
      <c r="G487" s="217"/>
      <c r="H487" s="218"/>
      <c r="I487" s="219"/>
      <c r="J487" s="219"/>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si="70"/>
        <v>0</v>
      </c>
      <c r="Y487" s="276"/>
      <c r="Z487" s="276"/>
      <c r="AB487" s="278" t="str">
        <f t="shared" si="71"/>
        <v/>
      </c>
    </row>
    <row r="488" spans="1:28" s="277" customFormat="1" ht="20">
      <c r="A488" s="216"/>
      <c r="B488" s="217"/>
      <c r="C488" s="221"/>
      <c r="D488" s="283"/>
      <c r="E488" s="217"/>
      <c r="F488" s="217"/>
      <c r="G488" s="217"/>
      <c r="H488" s="218"/>
      <c r="I488" s="219"/>
      <c r="J488" s="219"/>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si="70"/>
        <v>0</v>
      </c>
      <c r="Y488" s="276"/>
      <c r="Z488" s="276"/>
      <c r="AB488" s="278" t="str">
        <f t="shared" si="71"/>
        <v/>
      </c>
    </row>
    <row r="489" spans="1:28" s="277" customFormat="1" ht="20">
      <c r="A489" s="216"/>
      <c r="B489" s="217"/>
      <c r="C489" s="221"/>
      <c r="D489" s="283"/>
      <c r="E489" s="217"/>
      <c r="F489" s="217"/>
      <c r="G489" s="217"/>
      <c r="H489" s="218"/>
      <c r="I489" s="219"/>
      <c r="J489" s="219"/>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si="70"/>
        <v>0</v>
      </c>
      <c r="Y489" s="276"/>
      <c r="Z489" s="276"/>
      <c r="AB489" s="278" t="str">
        <f t="shared" si="71"/>
        <v/>
      </c>
    </row>
    <row r="490" spans="1:28" s="277" customFormat="1" ht="20">
      <c r="A490" s="216"/>
      <c r="B490" s="217"/>
      <c r="C490" s="221"/>
      <c r="D490" s="283"/>
      <c r="E490" s="217"/>
      <c r="F490" s="217"/>
      <c r="G490" s="217"/>
      <c r="H490" s="218"/>
      <c r="I490" s="219"/>
      <c r="J490" s="219"/>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si="70"/>
        <v>0</v>
      </c>
      <c r="Y490" s="276"/>
      <c r="Z490" s="276"/>
      <c r="AB490" s="278" t="str">
        <f t="shared" si="71"/>
        <v/>
      </c>
    </row>
    <row r="491" spans="1:28" s="277" customFormat="1" ht="20">
      <c r="A491" s="216"/>
      <c r="B491" s="217"/>
      <c r="C491" s="221"/>
      <c r="D491" s="283"/>
      <c r="E491" s="217"/>
      <c r="F491" s="217"/>
      <c r="G491" s="217"/>
      <c r="H491" s="218"/>
      <c r="I491" s="219"/>
      <c r="J491" s="219"/>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si="70"/>
        <v>0</v>
      </c>
      <c r="Y491" s="276"/>
      <c r="Z491" s="276"/>
      <c r="AB491" s="278" t="str">
        <f t="shared" si="71"/>
        <v/>
      </c>
    </row>
    <row r="492" spans="1:28" s="277" customFormat="1" ht="20">
      <c r="A492" s="216"/>
      <c r="B492" s="217"/>
      <c r="C492" s="221"/>
      <c r="D492" s="283"/>
      <c r="E492" s="217"/>
      <c r="F492" s="217"/>
      <c r="G492" s="217"/>
      <c r="H492" s="218"/>
      <c r="I492" s="219"/>
      <c r="J492" s="219"/>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si="70"/>
        <v>0</v>
      </c>
      <c r="Y492" s="276"/>
      <c r="Z492" s="276"/>
      <c r="AB492" s="278" t="str">
        <f t="shared" si="71"/>
        <v/>
      </c>
    </row>
    <row r="493" spans="1:28" s="277" customFormat="1" ht="20">
      <c r="A493" s="216"/>
      <c r="B493" s="217"/>
      <c r="C493" s="221"/>
      <c r="D493" s="283"/>
      <c r="E493" s="217"/>
      <c r="F493" s="217"/>
      <c r="G493" s="217"/>
      <c r="H493" s="218"/>
      <c r="I493" s="219"/>
      <c r="J493" s="219"/>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si="70"/>
        <v>0</v>
      </c>
      <c r="Y493" s="276"/>
      <c r="Z493" s="276"/>
      <c r="AB493" s="278" t="str">
        <f t="shared" si="71"/>
        <v/>
      </c>
    </row>
    <row r="494" spans="1:28" s="277" customFormat="1" ht="20">
      <c r="A494" s="216"/>
      <c r="B494" s="217"/>
      <c r="C494" s="221"/>
      <c r="D494" s="283"/>
      <c r="E494" s="217"/>
      <c r="F494" s="217"/>
      <c r="G494" s="217"/>
      <c r="H494" s="218"/>
      <c r="I494" s="219"/>
      <c r="J494" s="219"/>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si="70"/>
        <v>0</v>
      </c>
      <c r="Y494" s="276"/>
      <c r="Z494" s="276"/>
      <c r="AB494" s="278" t="str">
        <f t="shared" si="71"/>
        <v/>
      </c>
    </row>
    <row r="495" spans="1:28" s="277" customFormat="1" ht="20">
      <c r="A495" s="216"/>
      <c r="B495" s="217"/>
      <c r="C495" s="221"/>
      <c r="D495" s="283"/>
      <c r="E495" s="217"/>
      <c r="F495" s="217"/>
      <c r="G495" s="217"/>
      <c r="H495" s="218"/>
      <c r="I495" s="219"/>
      <c r="J495" s="219"/>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si="70"/>
        <v>0</v>
      </c>
      <c r="Y495" s="276"/>
      <c r="Z495" s="276"/>
      <c r="AB495" s="278" t="str">
        <f t="shared" si="71"/>
        <v/>
      </c>
    </row>
    <row r="496" spans="1:28" s="277" customFormat="1" ht="20">
      <c r="A496" s="216"/>
      <c r="B496" s="217"/>
      <c r="C496" s="221"/>
      <c r="D496" s="283"/>
      <c r="E496" s="217"/>
      <c r="F496" s="217"/>
      <c r="G496" s="217"/>
      <c r="H496" s="218"/>
      <c r="I496" s="219"/>
      <c r="J496" s="219"/>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si="70"/>
        <v>0</v>
      </c>
      <c r="Y496" s="276"/>
      <c r="Z496" s="276"/>
      <c r="AB496" s="278" t="str">
        <f t="shared" si="71"/>
        <v/>
      </c>
    </row>
    <row r="497" spans="1:28" s="277" customFormat="1" ht="20">
      <c r="A497" s="216"/>
      <c r="B497" s="217"/>
      <c r="C497" s="221"/>
      <c r="D497" s="283"/>
      <c r="E497" s="217"/>
      <c r="F497" s="217"/>
      <c r="G497" s="217"/>
      <c r="H497" s="218"/>
      <c r="I497" s="219"/>
      <c r="J497" s="219"/>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si="70"/>
        <v>0</v>
      </c>
      <c r="Y497" s="276"/>
      <c r="Z497" s="276"/>
      <c r="AB497" s="278" t="str">
        <f t="shared" si="71"/>
        <v/>
      </c>
    </row>
    <row r="498" spans="1:28" s="277" customFormat="1" ht="20">
      <c r="A498" s="216"/>
      <c r="B498" s="217"/>
      <c r="C498" s="221"/>
      <c r="D498" s="283"/>
      <c r="E498" s="217"/>
      <c r="F498" s="217"/>
      <c r="G498" s="217"/>
      <c r="H498" s="218"/>
      <c r="I498" s="219"/>
      <c r="J498" s="219"/>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si="70"/>
        <v>0</v>
      </c>
      <c r="Y498" s="276"/>
      <c r="Z498" s="276"/>
      <c r="AB498" s="278" t="str">
        <f t="shared" si="71"/>
        <v/>
      </c>
    </row>
    <row r="499" spans="1:28" s="277" customFormat="1" ht="20">
      <c r="A499" s="216"/>
      <c r="B499" s="217"/>
      <c r="C499" s="221"/>
      <c r="D499" s="283"/>
      <c r="E499" s="217"/>
      <c r="F499" s="217"/>
      <c r="G499" s="217"/>
      <c r="H499" s="218"/>
      <c r="I499" s="219"/>
      <c r="J499" s="219"/>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si="70"/>
        <v>0</v>
      </c>
      <c r="Y499" s="276"/>
      <c r="Z499" s="276"/>
      <c r="AB499" s="278" t="str">
        <f t="shared" si="71"/>
        <v/>
      </c>
    </row>
    <row r="500" spans="1:28" s="277" customFormat="1" ht="20">
      <c r="A500" s="216"/>
      <c r="B500" s="217"/>
      <c r="C500" s="221"/>
      <c r="D500" s="283"/>
      <c r="E500" s="217"/>
      <c r="F500" s="217"/>
      <c r="G500" s="217"/>
      <c r="H500" s="218"/>
      <c r="I500" s="219"/>
      <c r="J500" s="219"/>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si="70"/>
        <v>0</v>
      </c>
      <c r="Y500" s="276"/>
      <c r="Z500" s="276"/>
      <c r="AB500" s="278" t="str">
        <f t="shared" si="71"/>
        <v/>
      </c>
    </row>
    <row r="501" spans="1:28" s="277" customFormat="1" ht="20">
      <c r="A501" s="216"/>
      <c r="B501" s="217"/>
      <c r="C501" s="221"/>
      <c r="D501" s="283"/>
      <c r="E501" s="217"/>
      <c r="F501" s="217"/>
      <c r="G501" s="217"/>
      <c r="H501" s="218"/>
      <c r="I501" s="219"/>
      <c r="J501" s="219"/>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si="70"/>
        <v>0</v>
      </c>
      <c r="Y501" s="276"/>
      <c r="Z501" s="276"/>
      <c r="AB501" s="278" t="str">
        <f t="shared" si="71"/>
        <v/>
      </c>
    </row>
    <row r="502" spans="1:28" s="277" customFormat="1" ht="20">
      <c r="A502" s="216"/>
      <c r="B502" s="217"/>
      <c r="C502" s="221"/>
      <c r="D502" s="283"/>
      <c r="E502" s="217"/>
      <c r="F502" s="217"/>
      <c r="G502" s="217"/>
      <c r="H502" s="218"/>
      <c r="I502" s="219"/>
      <c r="J502" s="219"/>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si="70"/>
        <v>0</v>
      </c>
      <c r="Y502" s="276"/>
      <c r="Z502" s="276"/>
      <c r="AB502" s="278" t="str">
        <f t="shared" si="71"/>
        <v/>
      </c>
    </row>
    <row r="503" spans="1:28" s="277" customFormat="1" ht="20">
      <c r="A503" s="216"/>
      <c r="B503" s="217"/>
      <c r="C503" s="221"/>
      <c r="D503" s="283"/>
      <c r="E503" s="217"/>
      <c r="F503" s="217"/>
      <c r="G503" s="217"/>
      <c r="H503" s="218"/>
      <c r="I503" s="219"/>
      <c r="J503" s="219"/>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si="70"/>
        <v>0</v>
      </c>
      <c r="Y503" s="276"/>
      <c r="Z503" s="276"/>
      <c r="AB503" s="278" t="str">
        <f t="shared" si="71"/>
        <v/>
      </c>
    </row>
    <row r="504" spans="1:28" s="277" customFormat="1" ht="20">
      <c r="A504" s="216"/>
      <c r="B504" s="217"/>
      <c r="C504" s="221"/>
      <c r="D504" s="283"/>
      <c r="E504" s="217"/>
      <c r="F504" s="217"/>
      <c r="G504" s="217"/>
      <c r="H504" s="218"/>
      <c r="I504" s="219"/>
      <c r="J504" s="219"/>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si="70"/>
        <v>0</v>
      </c>
      <c r="Y504" s="276"/>
      <c r="Z504" s="276"/>
      <c r="AB504" s="278" t="str">
        <f t="shared" si="71"/>
        <v/>
      </c>
    </row>
    <row r="505" spans="1:28" s="277" customFormat="1" ht="20">
      <c r="A505" s="216"/>
      <c r="B505" s="217"/>
      <c r="C505" s="221"/>
      <c r="D505" s="283"/>
      <c r="E505" s="217"/>
      <c r="F505" s="217"/>
      <c r="G505" s="217"/>
      <c r="H505" s="218"/>
      <c r="I505" s="219"/>
      <c r="J505" s="219"/>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si="70"/>
        <v>0</v>
      </c>
      <c r="Y505" s="276"/>
      <c r="Z505" s="276"/>
      <c r="AB505" s="278" t="str">
        <f t="shared" si="71"/>
        <v/>
      </c>
    </row>
    <row r="506" spans="1:28" s="277" customFormat="1" ht="20">
      <c r="A506" s="216"/>
      <c r="B506" s="217"/>
      <c r="C506" s="221"/>
      <c r="D506" s="283"/>
      <c r="E506" s="217"/>
      <c r="F506" s="217"/>
      <c r="G506" s="217"/>
      <c r="H506" s="218"/>
      <c r="I506" s="219"/>
      <c r="J506" s="219"/>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si="70"/>
        <v>0</v>
      </c>
      <c r="Y506" s="276"/>
      <c r="Z506" s="276"/>
      <c r="AB506" s="278" t="str">
        <f t="shared" si="71"/>
        <v/>
      </c>
    </row>
    <row r="507" spans="1:28" s="277" customFormat="1" ht="20">
      <c r="A507" s="216"/>
      <c r="B507" s="217"/>
      <c r="C507" s="221"/>
      <c r="D507" s="283"/>
      <c r="E507" s="217"/>
      <c r="F507" s="217"/>
      <c r="G507" s="217"/>
      <c r="H507" s="218"/>
      <c r="I507" s="219"/>
      <c r="J507" s="219"/>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si="70"/>
        <v>0</v>
      </c>
      <c r="Y507" s="276"/>
      <c r="Z507" s="276"/>
      <c r="AB507" s="278" t="str">
        <f t="shared" si="71"/>
        <v/>
      </c>
    </row>
    <row r="508" spans="1:28" s="277" customFormat="1" ht="20">
      <c r="A508" s="216"/>
      <c r="B508" s="217"/>
      <c r="C508" s="221"/>
      <c r="D508" s="283"/>
      <c r="E508" s="217"/>
      <c r="F508" s="217"/>
      <c r="G508" s="217"/>
      <c r="H508" s="218"/>
      <c r="I508" s="219"/>
      <c r="J508" s="219"/>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si="70"/>
        <v>0</v>
      </c>
      <c r="Y508" s="276"/>
      <c r="Z508" s="276"/>
      <c r="AB508" s="278" t="str">
        <f t="shared" si="71"/>
        <v/>
      </c>
    </row>
    <row r="509" spans="1:28" s="277" customFormat="1" ht="20">
      <c r="A509" s="216"/>
      <c r="B509" s="217"/>
      <c r="C509" s="221"/>
      <c r="D509" s="283"/>
      <c r="E509" s="217"/>
      <c r="F509" s="217"/>
      <c r="G509" s="217"/>
      <c r="H509" s="218"/>
      <c r="I509" s="219"/>
      <c r="J509" s="219"/>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si="70"/>
        <v>0</v>
      </c>
      <c r="Y509" s="276"/>
      <c r="Z509" s="276"/>
      <c r="AB509" s="278" t="str">
        <f t="shared" si="71"/>
        <v/>
      </c>
    </row>
    <row r="510" spans="1:28" s="277" customFormat="1" ht="20">
      <c r="A510" s="216"/>
      <c r="B510" s="217"/>
      <c r="C510" s="221"/>
      <c r="D510" s="283"/>
      <c r="E510" s="217"/>
      <c r="F510" s="217"/>
      <c r="G510" s="217"/>
      <c r="H510" s="218"/>
      <c r="I510" s="219"/>
      <c r="J510" s="219"/>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si="70"/>
        <v>0</v>
      </c>
      <c r="Y510" s="276"/>
      <c r="Z510" s="276"/>
      <c r="AB510" s="278" t="str">
        <f t="shared" si="71"/>
        <v/>
      </c>
    </row>
    <row r="511" spans="1:28" s="277" customFormat="1" ht="20">
      <c r="A511" s="216"/>
      <c r="B511" s="217"/>
      <c r="C511" s="221"/>
      <c r="D511" s="283"/>
      <c r="E511" s="217"/>
      <c r="F511" s="217"/>
      <c r="G511" s="217"/>
      <c r="H511" s="218"/>
      <c r="I511" s="219"/>
      <c r="J511" s="219"/>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si="70"/>
        <v>0</v>
      </c>
      <c r="Y511" s="276"/>
      <c r="Z511" s="276"/>
      <c r="AB511" s="278" t="str">
        <f t="shared" si="71"/>
        <v/>
      </c>
    </row>
    <row r="512" spans="1:28" s="277" customFormat="1" ht="20">
      <c r="A512" s="216"/>
      <c r="B512" s="217"/>
      <c r="C512" s="221"/>
      <c r="D512" s="283"/>
      <c r="E512" s="217"/>
      <c r="F512" s="217"/>
      <c r="G512" s="217"/>
      <c r="H512" s="218"/>
      <c r="I512" s="219"/>
      <c r="J512" s="219"/>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si="70"/>
        <v>0</v>
      </c>
      <c r="Y512" s="276"/>
      <c r="Z512" s="276"/>
      <c r="AB512" s="278" t="str">
        <f t="shared" si="71"/>
        <v/>
      </c>
    </row>
    <row r="513" spans="1:28" s="277" customFormat="1" ht="20">
      <c r="A513" s="216"/>
      <c r="B513" s="217"/>
      <c r="C513" s="221"/>
      <c r="D513" s="283"/>
      <c r="E513" s="217"/>
      <c r="F513" s="217"/>
      <c r="G513" s="217"/>
      <c r="H513" s="218"/>
      <c r="I513" s="219"/>
      <c r="J513" s="219"/>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si="70"/>
        <v>0</v>
      </c>
      <c r="Y513" s="276"/>
      <c r="Z513" s="276"/>
      <c r="AB513" s="278" t="str">
        <f t="shared" si="71"/>
        <v/>
      </c>
    </row>
    <row r="514" spans="1:28" s="277" customFormat="1" ht="20">
      <c r="A514" s="216"/>
      <c r="B514" s="217"/>
      <c r="C514" s="221"/>
      <c r="D514" s="283"/>
      <c r="E514" s="217"/>
      <c r="F514" s="217"/>
      <c r="G514" s="217"/>
      <c r="H514" s="218"/>
      <c r="I514" s="219"/>
      <c r="J514" s="219"/>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si="70"/>
        <v>0</v>
      </c>
      <c r="Y514" s="276"/>
      <c r="Z514" s="276"/>
      <c r="AB514" s="278" t="str">
        <f t="shared" si="71"/>
        <v/>
      </c>
    </row>
    <row r="515" spans="1:28" s="277" customFormat="1" ht="20">
      <c r="A515" s="216"/>
      <c r="B515" s="217"/>
      <c r="C515" s="221"/>
      <c r="D515" s="283"/>
      <c r="E515" s="217"/>
      <c r="F515" s="217"/>
      <c r="G515" s="217"/>
      <c r="H515" s="218"/>
      <c r="I515" s="219"/>
      <c r="J515" s="219"/>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si="70"/>
        <v>0</v>
      </c>
      <c r="Y515" s="276"/>
      <c r="Z515" s="276"/>
      <c r="AB515" s="278" t="str">
        <f t="shared" si="71"/>
        <v/>
      </c>
    </row>
    <row r="516" spans="1:28" s="277" customFormat="1" ht="20">
      <c r="A516" s="216"/>
      <c r="B516" s="217"/>
      <c r="C516" s="221"/>
      <c r="D516" s="283"/>
      <c r="E516" s="217"/>
      <c r="F516" s="217"/>
      <c r="G516" s="217"/>
      <c r="H516" s="218"/>
      <c r="I516" s="219"/>
      <c r="J516" s="219"/>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si="70"/>
        <v>0</v>
      </c>
      <c r="Y516" s="276"/>
      <c r="Z516" s="276"/>
      <c r="AB516" s="278" t="str">
        <f t="shared" si="71"/>
        <v/>
      </c>
    </row>
    <row r="517" spans="1:28" s="277" customFormat="1" ht="20">
      <c r="A517" s="216"/>
      <c r="B517" s="217"/>
      <c r="C517" s="221"/>
      <c r="D517" s="283"/>
      <c r="E517" s="217"/>
      <c r="F517" s="217"/>
      <c r="G517" s="217"/>
      <c r="H517" s="218"/>
      <c r="I517" s="219"/>
      <c r="J517" s="219"/>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si="73">IF(AND(C517="Smelter not listed",OR(LEN(D517)=0,LEN(E517)=0)),1,0)</f>
        <v>0</v>
      </c>
      <c r="Y517" s="276"/>
      <c r="Z517" s="276"/>
      <c r="AB517" s="278" t="str">
        <f t="shared" ref="AB517" si="74">B517&amp;C517</f>
        <v/>
      </c>
    </row>
    <row r="518" spans="1:28" s="277" customFormat="1" ht="20">
      <c r="A518" s="216"/>
      <c r="B518" s="217"/>
      <c r="C518" s="221"/>
      <c r="D518" s="283"/>
      <c r="E518" s="217"/>
      <c r="F518" s="217"/>
      <c r="G518" s="217"/>
      <c r="H518" s="218"/>
      <c r="I518" s="219"/>
      <c r="J518" s="219"/>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si="76">IF(AND(C518="Smelter not listed",OR(LEN(D518)=0,LEN(E518)=0)),1,0)</f>
        <v>0</v>
      </c>
      <c r="Y518" s="276"/>
      <c r="Z518" s="276"/>
      <c r="AB518" s="278" t="str">
        <f t="shared" ref="AB518:AB549" si="77">B518&amp;C518</f>
        <v/>
      </c>
    </row>
    <row r="519" spans="1:28" s="277" customFormat="1" ht="20">
      <c r="A519" s="216"/>
      <c r="B519" s="217"/>
      <c r="C519" s="221"/>
      <c r="D519" s="283"/>
      <c r="E519" s="217"/>
      <c r="F519" s="217"/>
      <c r="G519" s="217"/>
      <c r="H519" s="218"/>
      <c r="I519" s="219"/>
      <c r="J519" s="219"/>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si="76"/>
        <v>0</v>
      </c>
      <c r="Y519" s="276"/>
      <c r="Z519" s="276"/>
      <c r="AB519" s="278" t="str">
        <f t="shared" si="77"/>
        <v/>
      </c>
    </row>
    <row r="520" spans="1:28" s="277" customFormat="1" ht="20">
      <c r="A520" s="216"/>
      <c r="B520" s="217"/>
      <c r="C520" s="221"/>
      <c r="D520" s="283"/>
      <c r="E520" s="217"/>
      <c r="F520" s="217"/>
      <c r="G520" s="217"/>
      <c r="H520" s="218"/>
      <c r="I520" s="219"/>
      <c r="J520" s="219"/>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si="76"/>
        <v>0</v>
      </c>
      <c r="Y520" s="276"/>
      <c r="Z520" s="276"/>
      <c r="AB520" s="278" t="str">
        <f t="shared" si="77"/>
        <v/>
      </c>
    </row>
    <row r="521" spans="1:28" s="277" customFormat="1" ht="20">
      <c r="A521" s="216"/>
      <c r="B521" s="217"/>
      <c r="C521" s="221"/>
      <c r="D521" s="283"/>
      <c r="E521" s="217"/>
      <c r="F521" s="217"/>
      <c r="G521" s="217"/>
      <c r="H521" s="218"/>
      <c r="I521" s="219"/>
      <c r="J521" s="219"/>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si="76"/>
        <v>0</v>
      </c>
      <c r="Y521" s="276"/>
      <c r="Z521" s="276"/>
      <c r="AB521" s="278" t="str">
        <f t="shared" si="77"/>
        <v/>
      </c>
    </row>
    <row r="522" spans="1:28" s="277" customFormat="1" ht="20">
      <c r="A522" s="216"/>
      <c r="B522" s="217"/>
      <c r="C522" s="221"/>
      <c r="D522" s="283"/>
      <c r="E522" s="217"/>
      <c r="F522" s="217"/>
      <c r="G522" s="217"/>
      <c r="H522" s="218"/>
      <c r="I522" s="219"/>
      <c r="J522" s="219"/>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si="76"/>
        <v>0</v>
      </c>
      <c r="Y522" s="276"/>
      <c r="Z522" s="276"/>
      <c r="AB522" s="278" t="str">
        <f t="shared" si="77"/>
        <v/>
      </c>
    </row>
    <row r="523" spans="1:28" s="277" customFormat="1" ht="20">
      <c r="A523" s="216"/>
      <c r="B523" s="217"/>
      <c r="C523" s="221"/>
      <c r="D523" s="283"/>
      <c r="E523" s="217"/>
      <c r="F523" s="217"/>
      <c r="G523" s="217"/>
      <c r="H523" s="218"/>
      <c r="I523" s="219"/>
      <c r="J523" s="219"/>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si="76"/>
        <v>0</v>
      </c>
      <c r="Y523" s="276"/>
      <c r="Z523" s="276"/>
      <c r="AB523" s="278" t="str">
        <f t="shared" si="77"/>
        <v/>
      </c>
    </row>
    <row r="524" spans="1:28" s="277" customFormat="1" ht="20">
      <c r="A524" s="216"/>
      <c r="B524" s="217"/>
      <c r="C524" s="221"/>
      <c r="D524" s="283"/>
      <c r="E524" s="217"/>
      <c r="F524" s="217"/>
      <c r="G524" s="217"/>
      <c r="H524" s="218"/>
      <c r="I524" s="219"/>
      <c r="J524" s="219"/>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si="76"/>
        <v>0</v>
      </c>
      <c r="Y524" s="276"/>
      <c r="Z524" s="276"/>
      <c r="AB524" s="278" t="str">
        <f t="shared" si="77"/>
        <v/>
      </c>
    </row>
    <row r="525" spans="1:28" s="277" customFormat="1" ht="20">
      <c r="A525" s="216"/>
      <c r="B525" s="217"/>
      <c r="C525" s="221"/>
      <c r="D525" s="283"/>
      <c r="E525" s="217"/>
      <c r="F525" s="217"/>
      <c r="G525" s="217"/>
      <c r="H525" s="218"/>
      <c r="I525" s="219"/>
      <c r="J525" s="219"/>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si="76"/>
        <v>0</v>
      </c>
      <c r="Y525" s="276"/>
      <c r="Z525" s="276"/>
      <c r="AB525" s="278" t="str">
        <f t="shared" si="77"/>
        <v/>
      </c>
    </row>
    <row r="526" spans="1:28" s="277" customFormat="1" ht="20">
      <c r="A526" s="216"/>
      <c r="B526" s="217"/>
      <c r="C526" s="221"/>
      <c r="D526" s="283"/>
      <c r="E526" s="217"/>
      <c r="F526" s="217"/>
      <c r="G526" s="217"/>
      <c r="H526" s="218"/>
      <c r="I526" s="219"/>
      <c r="J526" s="219"/>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si="76"/>
        <v>0</v>
      </c>
      <c r="Y526" s="276"/>
      <c r="Z526" s="276"/>
      <c r="AB526" s="278" t="str">
        <f t="shared" si="77"/>
        <v/>
      </c>
    </row>
    <row r="527" spans="1:28" s="277" customFormat="1" ht="20">
      <c r="A527" s="216"/>
      <c r="B527" s="217"/>
      <c r="C527" s="221"/>
      <c r="D527" s="283"/>
      <c r="E527" s="217"/>
      <c r="F527" s="217"/>
      <c r="G527" s="217"/>
      <c r="H527" s="218"/>
      <c r="I527" s="219"/>
      <c r="J527" s="219"/>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si="76"/>
        <v>0</v>
      </c>
      <c r="Y527" s="276"/>
      <c r="Z527" s="276"/>
      <c r="AB527" s="278" t="str">
        <f t="shared" si="77"/>
        <v/>
      </c>
    </row>
    <row r="528" spans="1:28" s="277" customFormat="1" ht="20">
      <c r="A528" s="216"/>
      <c r="B528" s="217"/>
      <c r="C528" s="221"/>
      <c r="D528" s="283"/>
      <c r="E528" s="217"/>
      <c r="F528" s="217"/>
      <c r="G528" s="217"/>
      <c r="H528" s="218"/>
      <c r="I528" s="219"/>
      <c r="J528" s="219"/>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si="76"/>
        <v>0</v>
      </c>
      <c r="Y528" s="276"/>
      <c r="Z528" s="276"/>
      <c r="AB528" s="278" t="str">
        <f t="shared" si="77"/>
        <v/>
      </c>
    </row>
    <row r="529" spans="1:28" s="277" customFormat="1" ht="20">
      <c r="A529" s="216"/>
      <c r="B529" s="217"/>
      <c r="C529" s="221"/>
      <c r="D529" s="283"/>
      <c r="E529" s="217"/>
      <c r="F529" s="217"/>
      <c r="G529" s="217"/>
      <c r="H529" s="218"/>
      <c r="I529" s="219"/>
      <c r="J529" s="219"/>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si="76"/>
        <v>0</v>
      </c>
      <c r="Y529" s="276"/>
      <c r="Z529" s="276"/>
      <c r="AB529" s="278" t="str">
        <f t="shared" si="77"/>
        <v/>
      </c>
    </row>
    <row r="530" spans="1:28" s="277" customFormat="1" ht="20">
      <c r="A530" s="216"/>
      <c r="B530" s="217"/>
      <c r="C530" s="221"/>
      <c r="D530" s="283"/>
      <c r="E530" s="217"/>
      <c r="F530" s="217"/>
      <c r="G530" s="217"/>
      <c r="H530" s="218"/>
      <c r="I530" s="219"/>
      <c r="J530" s="219"/>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si="76"/>
        <v>0</v>
      </c>
      <c r="Y530" s="276"/>
      <c r="Z530" s="276"/>
      <c r="AB530" s="278" t="str">
        <f t="shared" si="77"/>
        <v/>
      </c>
    </row>
    <row r="531" spans="1:28" s="277" customFormat="1" ht="20">
      <c r="A531" s="216"/>
      <c r="B531" s="217"/>
      <c r="C531" s="221"/>
      <c r="D531" s="283"/>
      <c r="E531" s="217"/>
      <c r="F531" s="217"/>
      <c r="G531" s="217"/>
      <c r="H531" s="218"/>
      <c r="I531" s="219"/>
      <c r="J531" s="219"/>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si="76"/>
        <v>0</v>
      </c>
      <c r="Y531" s="276"/>
      <c r="Z531" s="276"/>
      <c r="AB531" s="278" t="str">
        <f t="shared" si="77"/>
        <v/>
      </c>
    </row>
    <row r="532" spans="1:28" s="277" customFormat="1" ht="20">
      <c r="A532" s="216"/>
      <c r="B532" s="217"/>
      <c r="C532" s="221"/>
      <c r="D532" s="283"/>
      <c r="E532" s="217"/>
      <c r="F532" s="217"/>
      <c r="G532" s="217"/>
      <c r="H532" s="218"/>
      <c r="I532" s="219"/>
      <c r="J532" s="219"/>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si="76"/>
        <v>0</v>
      </c>
      <c r="Y532" s="276"/>
      <c r="Z532" s="276"/>
      <c r="AB532" s="278" t="str">
        <f t="shared" si="77"/>
        <v/>
      </c>
    </row>
    <row r="533" spans="1:28" s="277" customFormat="1" ht="20">
      <c r="A533" s="216"/>
      <c r="B533" s="217"/>
      <c r="C533" s="221"/>
      <c r="D533" s="283"/>
      <c r="E533" s="217"/>
      <c r="F533" s="217"/>
      <c r="G533" s="217"/>
      <c r="H533" s="218"/>
      <c r="I533" s="219"/>
      <c r="J533" s="219"/>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si="76"/>
        <v>0</v>
      </c>
      <c r="Y533" s="276"/>
      <c r="Z533" s="276"/>
      <c r="AB533" s="278" t="str">
        <f t="shared" si="77"/>
        <v/>
      </c>
    </row>
    <row r="534" spans="1:28" s="277" customFormat="1" ht="20">
      <c r="A534" s="216"/>
      <c r="B534" s="217"/>
      <c r="C534" s="221"/>
      <c r="D534" s="283"/>
      <c r="E534" s="217"/>
      <c r="F534" s="217"/>
      <c r="G534" s="217"/>
      <c r="H534" s="218"/>
      <c r="I534" s="219"/>
      <c r="J534" s="219"/>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si="76"/>
        <v>0</v>
      </c>
      <c r="Y534" s="276"/>
      <c r="Z534" s="276"/>
      <c r="AB534" s="278" t="str">
        <f t="shared" si="77"/>
        <v/>
      </c>
    </row>
    <row r="535" spans="1:28" s="277" customFormat="1" ht="20">
      <c r="A535" s="216"/>
      <c r="B535" s="217"/>
      <c r="C535" s="221"/>
      <c r="D535" s="283"/>
      <c r="E535" s="217"/>
      <c r="F535" s="217"/>
      <c r="G535" s="217"/>
      <c r="H535" s="218"/>
      <c r="I535" s="219"/>
      <c r="J535" s="219"/>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si="76"/>
        <v>0</v>
      </c>
      <c r="Y535" s="276"/>
      <c r="Z535" s="276"/>
      <c r="AB535" s="278" t="str">
        <f t="shared" si="77"/>
        <v/>
      </c>
    </row>
    <row r="536" spans="1:28" s="277" customFormat="1" ht="20">
      <c r="A536" s="216"/>
      <c r="B536" s="217"/>
      <c r="C536" s="221"/>
      <c r="D536" s="283"/>
      <c r="E536" s="217"/>
      <c r="F536" s="217"/>
      <c r="G536" s="217"/>
      <c r="H536" s="218"/>
      <c r="I536" s="219"/>
      <c r="J536" s="219"/>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si="76"/>
        <v>0</v>
      </c>
      <c r="Y536" s="276"/>
      <c r="Z536" s="276"/>
      <c r="AB536" s="278" t="str">
        <f t="shared" si="77"/>
        <v/>
      </c>
    </row>
    <row r="537" spans="1:28" s="277" customFormat="1" ht="20">
      <c r="A537" s="216"/>
      <c r="B537" s="217"/>
      <c r="C537" s="221"/>
      <c r="D537" s="283"/>
      <c r="E537" s="217"/>
      <c r="F537" s="217"/>
      <c r="G537" s="217"/>
      <c r="H537" s="218"/>
      <c r="I537" s="219"/>
      <c r="J537" s="219"/>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si="76"/>
        <v>0</v>
      </c>
      <c r="Y537" s="276"/>
      <c r="Z537" s="276"/>
      <c r="AB537" s="278" t="str">
        <f t="shared" si="77"/>
        <v/>
      </c>
    </row>
    <row r="538" spans="1:28" s="277" customFormat="1" ht="20">
      <c r="A538" s="216"/>
      <c r="B538" s="217"/>
      <c r="C538" s="221"/>
      <c r="D538" s="283"/>
      <c r="E538" s="217"/>
      <c r="F538" s="217"/>
      <c r="G538" s="217"/>
      <c r="H538" s="218"/>
      <c r="I538" s="219"/>
      <c r="J538" s="219"/>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si="76"/>
        <v>0</v>
      </c>
      <c r="Y538" s="276"/>
      <c r="Z538" s="276"/>
      <c r="AB538" s="278" t="str">
        <f t="shared" si="77"/>
        <v/>
      </c>
    </row>
    <row r="539" spans="1:28" s="277" customFormat="1" ht="20">
      <c r="A539" s="216"/>
      <c r="B539" s="217"/>
      <c r="C539" s="221"/>
      <c r="D539" s="283"/>
      <c r="E539" s="217"/>
      <c r="F539" s="217"/>
      <c r="G539" s="217"/>
      <c r="H539" s="218"/>
      <c r="I539" s="219"/>
      <c r="J539" s="219"/>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si="76"/>
        <v>0</v>
      </c>
      <c r="Y539" s="276"/>
      <c r="Z539" s="276"/>
      <c r="AB539" s="278" t="str">
        <f t="shared" si="77"/>
        <v/>
      </c>
    </row>
    <row r="540" spans="1:28" s="277" customFormat="1" ht="20">
      <c r="A540" s="216"/>
      <c r="B540" s="217"/>
      <c r="C540" s="221"/>
      <c r="D540" s="283"/>
      <c r="E540" s="217"/>
      <c r="F540" s="217"/>
      <c r="G540" s="217"/>
      <c r="H540" s="218"/>
      <c r="I540" s="219"/>
      <c r="J540" s="219"/>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si="76"/>
        <v>0</v>
      </c>
      <c r="Y540" s="276"/>
      <c r="Z540" s="276"/>
      <c r="AB540" s="278" t="str">
        <f t="shared" si="77"/>
        <v/>
      </c>
    </row>
    <row r="541" spans="1:28" s="277" customFormat="1" ht="20">
      <c r="A541" s="216"/>
      <c r="B541" s="217"/>
      <c r="C541" s="221"/>
      <c r="D541" s="283"/>
      <c r="E541" s="217"/>
      <c r="F541" s="217"/>
      <c r="G541" s="217"/>
      <c r="H541" s="218"/>
      <c r="I541" s="219"/>
      <c r="J541" s="219"/>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si="76"/>
        <v>0</v>
      </c>
      <c r="Y541" s="276"/>
      <c r="Z541" s="276"/>
      <c r="AB541" s="278" t="str">
        <f t="shared" si="77"/>
        <v/>
      </c>
    </row>
    <row r="542" spans="1:28" s="277" customFormat="1" ht="20">
      <c r="A542" s="216"/>
      <c r="B542" s="217"/>
      <c r="C542" s="221"/>
      <c r="D542" s="283"/>
      <c r="E542" s="217"/>
      <c r="F542" s="217"/>
      <c r="G542" s="217"/>
      <c r="H542" s="218"/>
      <c r="I542" s="219"/>
      <c r="J542" s="219"/>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si="76"/>
        <v>0</v>
      </c>
      <c r="Y542" s="276"/>
      <c r="Z542" s="276"/>
      <c r="AB542" s="278" t="str">
        <f t="shared" si="77"/>
        <v/>
      </c>
    </row>
    <row r="543" spans="1:28" s="277" customFormat="1" ht="20">
      <c r="A543" s="216"/>
      <c r="B543" s="217"/>
      <c r="C543" s="221"/>
      <c r="D543" s="283"/>
      <c r="E543" s="217"/>
      <c r="F543" s="217"/>
      <c r="G543" s="217"/>
      <c r="H543" s="218"/>
      <c r="I543" s="219"/>
      <c r="J543" s="219"/>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si="76"/>
        <v>0</v>
      </c>
      <c r="Y543" s="276"/>
      <c r="Z543" s="276"/>
      <c r="AB543" s="278" t="str">
        <f t="shared" si="77"/>
        <v/>
      </c>
    </row>
    <row r="544" spans="1:28" s="277" customFormat="1" ht="20">
      <c r="A544" s="216"/>
      <c r="B544" s="217"/>
      <c r="C544" s="221"/>
      <c r="D544" s="283"/>
      <c r="E544" s="217"/>
      <c r="F544" s="217"/>
      <c r="G544" s="217"/>
      <c r="H544" s="218"/>
      <c r="I544" s="219"/>
      <c r="J544" s="219"/>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si="76"/>
        <v>0</v>
      </c>
      <c r="Y544" s="276"/>
      <c r="Z544" s="276"/>
      <c r="AB544" s="278" t="str">
        <f t="shared" si="77"/>
        <v/>
      </c>
    </row>
    <row r="545" spans="1:28" s="277" customFormat="1" ht="20">
      <c r="A545" s="216"/>
      <c r="B545" s="217"/>
      <c r="C545" s="221"/>
      <c r="D545" s="283"/>
      <c r="E545" s="217"/>
      <c r="F545" s="217"/>
      <c r="G545" s="217"/>
      <c r="H545" s="218"/>
      <c r="I545" s="219"/>
      <c r="J545" s="219"/>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si="76"/>
        <v>0</v>
      </c>
      <c r="Y545" s="276"/>
      <c r="Z545" s="276"/>
      <c r="AB545" s="278" t="str">
        <f t="shared" si="77"/>
        <v/>
      </c>
    </row>
    <row r="546" spans="1:28" s="277" customFormat="1" ht="20">
      <c r="A546" s="216"/>
      <c r="B546" s="217"/>
      <c r="C546" s="221"/>
      <c r="D546" s="283"/>
      <c r="E546" s="217"/>
      <c r="F546" s="217"/>
      <c r="G546" s="217"/>
      <c r="H546" s="218"/>
      <c r="I546" s="219"/>
      <c r="J546" s="219"/>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si="76"/>
        <v>0</v>
      </c>
      <c r="Y546" s="276"/>
      <c r="Z546" s="276"/>
      <c r="AB546" s="278" t="str">
        <f t="shared" si="77"/>
        <v/>
      </c>
    </row>
    <row r="547" spans="1:28" s="277" customFormat="1" ht="20">
      <c r="A547" s="216"/>
      <c r="B547" s="217"/>
      <c r="C547" s="221"/>
      <c r="D547" s="283"/>
      <c r="E547" s="217"/>
      <c r="F547" s="217"/>
      <c r="G547" s="217"/>
      <c r="H547" s="218"/>
      <c r="I547" s="219"/>
      <c r="J547" s="219"/>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si="76"/>
        <v>0</v>
      </c>
      <c r="Y547" s="276"/>
      <c r="Z547" s="276"/>
      <c r="AB547" s="278" t="str">
        <f t="shared" si="77"/>
        <v/>
      </c>
    </row>
    <row r="548" spans="1:28" s="277" customFormat="1" ht="20">
      <c r="A548" s="216"/>
      <c r="B548" s="217"/>
      <c r="C548" s="221"/>
      <c r="D548" s="283"/>
      <c r="E548" s="217"/>
      <c r="F548" s="217"/>
      <c r="G548" s="217"/>
      <c r="H548" s="218"/>
      <c r="I548" s="219"/>
      <c r="J548" s="219"/>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si="76"/>
        <v>0</v>
      </c>
      <c r="Y548" s="276"/>
      <c r="Z548" s="276"/>
      <c r="AB548" s="278" t="str">
        <f t="shared" si="77"/>
        <v/>
      </c>
    </row>
    <row r="549" spans="1:28" s="277" customFormat="1" ht="20">
      <c r="A549" s="216"/>
      <c r="B549" s="217"/>
      <c r="C549" s="221"/>
      <c r="D549" s="283"/>
      <c r="E549" s="217"/>
      <c r="F549" s="217"/>
      <c r="G549" s="217"/>
      <c r="H549" s="218"/>
      <c r="I549" s="219"/>
      <c r="J549" s="219"/>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si="76"/>
        <v>0</v>
      </c>
      <c r="Y549" s="276"/>
      <c r="Z549" s="276"/>
      <c r="AB549" s="278" t="str">
        <f t="shared" si="77"/>
        <v/>
      </c>
    </row>
    <row r="550" spans="1:28" s="277" customFormat="1" ht="20">
      <c r="A550" s="216"/>
      <c r="B550" s="217"/>
      <c r="C550" s="221"/>
      <c r="D550" s="283"/>
      <c r="E550" s="217"/>
      <c r="F550" s="217"/>
      <c r="G550" s="217"/>
      <c r="H550" s="218"/>
      <c r="I550" s="219"/>
      <c r="J550" s="219"/>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si="79">IF(AND(C550="Smelter not listed",OR(LEN(D550)=0,LEN(E550)=0)),1,0)</f>
        <v>0</v>
      </c>
      <c r="Y550" s="276"/>
      <c r="Z550" s="276"/>
      <c r="AB550" s="278" t="str">
        <f t="shared" ref="AB550:AB580" si="80">B550&amp;C550</f>
        <v/>
      </c>
    </row>
    <row r="551" spans="1:28" s="277" customFormat="1" ht="20">
      <c r="A551" s="216"/>
      <c r="B551" s="217"/>
      <c r="C551" s="221"/>
      <c r="D551" s="283"/>
      <c r="E551" s="217"/>
      <c r="F551" s="217"/>
      <c r="G551" s="217"/>
      <c r="H551" s="218"/>
      <c r="I551" s="219"/>
      <c r="J551" s="219"/>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si="79"/>
        <v>0</v>
      </c>
      <c r="Y551" s="276"/>
      <c r="Z551" s="276"/>
      <c r="AB551" s="278" t="str">
        <f t="shared" si="80"/>
        <v/>
      </c>
    </row>
    <row r="552" spans="1:28" s="277" customFormat="1" ht="20">
      <c r="A552" s="216"/>
      <c r="B552" s="217"/>
      <c r="C552" s="221"/>
      <c r="D552" s="283"/>
      <c r="E552" s="217"/>
      <c r="F552" s="217"/>
      <c r="G552" s="217"/>
      <c r="H552" s="218"/>
      <c r="I552" s="219"/>
      <c r="J552" s="219"/>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si="79"/>
        <v>0</v>
      </c>
      <c r="Y552" s="276"/>
      <c r="Z552" s="276"/>
      <c r="AB552" s="278" t="str">
        <f t="shared" si="80"/>
        <v/>
      </c>
    </row>
    <row r="553" spans="1:28" s="277" customFormat="1" ht="20">
      <c r="A553" s="216"/>
      <c r="B553" s="217"/>
      <c r="C553" s="221"/>
      <c r="D553" s="283"/>
      <c r="E553" s="217"/>
      <c r="F553" s="217"/>
      <c r="G553" s="217"/>
      <c r="H553" s="218"/>
      <c r="I553" s="219"/>
      <c r="J553" s="219"/>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si="79"/>
        <v>0</v>
      </c>
      <c r="Y553" s="276"/>
      <c r="Z553" s="276"/>
      <c r="AB553" s="278" t="str">
        <f t="shared" si="80"/>
        <v/>
      </c>
    </row>
    <row r="554" spans="1:28" s="277" customFormat="1" ht="20">
      <c r="A554" s="216"/>
      <c r="B554" s="217"/>
      <c r="C554" s="221"/>
      <c r="D554" s="283"/>
      <c r="E554" s="217"/>
      <c r="F554" s="217"/>
      <c r="G554" s="217"/>
      <c r="H554" s="218"/>
      <c r="I554" s="219"/>
      <c r="J554" s="219"/>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si="79"/>
        <v>0</v>
      </c>
      <c r="Y554" s="276"/>
      <c r="Z554" s="276"/>
      <c r="AB554" s="278" t="str">
        <f t="shared" si="80"/>
        <v/>
      </c>
    </row>
    <row r="555" spans="1:28" s="277" customFormat="1" ht="20">
      <c r="A555" s="216"/>
      <c r="B555" s="217"/>
      <c r="C555" s="221"/>
      <c r="D555" s="283"/>
      <c r="E555" s="217"/>
      <c r="F555" s="217"/>
      <c r="G555" s="217"/>
      <c r="H555" s="218"/>
      <c r="I555" s="219"/>
      <c r="J555" s="219"/>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si="79"/>
        <v>0</v>
      </c>
      <c r="Y555" s="276"/>
      <c r="Z555" s="276"/>
      <c r="AB555" s="278" t="str">
        <f t="shared" si="80"/>
        <v/>
      </c>
    </row>
    <row r="556" spans="1:28" s="277" customFormat="1" ht="20">
      <c r="A556" s="216"/>
      <c r="B556" s="217"/>
      <c r="C556" s="221"/>
      <c r="D556" s="283"/>
      <c r="E556" s="217"/>
      <c r="F556" s="217"/>
      <c r="G556" s="217"/>
      <c r="H556" s="218"/>
      <c r="I556" s="219"/>
      <c r="J556" s="219"/>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si="79"/>
        <v>0</v>
      </c>
      <c r="Y556" s="276"/>
      <c r="Z556" s="276"/>
      <c r="AB556" s="278" t="str">
        <f t="shared" si="80"/>
        <v/>
      </c>
    </row>
    <row r="557" spans="1:28" s="277" customFormat="1" ht="20">
      <c r="A557" s="216"/>
      <c r="B557" s="217"/>
      <c r="C557" s="221"/>
      <c r="D557" s="283"/>
      <c r="E557" s="217"/>
      <c r="F557" s="217"/>
      <c r="G557" s="217"/>
      <c r="H557" s="218"/>
      <c r="I557" s="219"/>
      <c r="J557" s="219"/>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si="79"/>
        <v>0</v>
      </c>
      <c r="Y557" s="276"/>
      <c r="Z557" s="276"/>
      <c r="AB557" s="278" t="str">
        <f t="shared" si="80"/>
        <v/>
      </c>
    </row>
    <row r="558" spans="1:28" s="277" customFormat="1" ht="20">
      <c r="A558" s="216"/>
      <c r="B558" s="217"/>
      <c r="C558" s="221"/>
      <c r="D558" s="283"/>
      <c r="E558" s="217"/>
      <c r="F558" s="217"/>
      <c r="G558" s="217"/>
      <c r="H558" s="218"/>
      <c r="I558" s="219"/>
      <c r="J558" s="219"/>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si="79"/>
        <v>0</v>
      </c>
      <c r="Y558" s="276"/>
      <c r="Z558" s="276"/>
      <c r="AB558" s="278" t="str">
        <f t="shared" si="80"/>
        <v/>
      </c>
    </row>
    <row r="559" spans="1:28" s="277" customFormat="1" ht="20">
      <c r="A559" s="216"/>
      <c r="B559" s="217"/>
      <c r="C559" s="221"/>
      <c r="D559" s="283"/>
      <c r="E559" s="217"/>
      <c r="F559" s="217"/>
      <c r="G559" s="217"/>
      <c r="H559" s="218"/>
      <c r="I559" s="219"/>
      <c r="J559" s="219"/>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si="79"/>
        <v>0</v>
      </c>
      <c r="Y559" s="276"/>
      <c r="Z559" s="276"/>
      <c r="AB559" s="278" t="str">
        <f t="shared" si="80"/>
        <v/>
      </c>
    </row>
    <row r="560" spans="1:28" s="277" customFormat="1" ht="20">
      <c r="A560" s="216"/>
      <c r="B560" s="217"/>
      <c r="C560" s="221"/>
      <c r="D560" s="283"/>
      <c r="E560" s="217"/>
      <c r="F560" s="217"/>
      <c r="G560" s="217"/>
      <c r="H560" s="218"/>
      <c r="I560" s="219"/>
      <c r="J560" s="219"/>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si="79"/>
        <v>0</v>
      </c>
      <c r="Y560" s="276"/>
      <c r="Z560" s="276"/>
      <c r="AB560" s="278" t="str">
        <f t="shared" si="80"/>
        <v/>
      </c>
    </row>
    <row r="561" spans="1:28" s="277" customFormat="1" ht="20">
      <c r="A561" s="216"/>
      <c r="B561" s="217"/>
      <c r="C561" s="221"/>
      <c r="D561" s="283"/>
      <c r="E561" s="217"/>
      <c r="F561" s="217"/>
      <c r="G561" s="217"/>
      <c r="H561" s="218"/>
      <c r="I561" s="219"/>
      <c r="J561" s="219"/>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si="79"/>
        <v>0</v>
      </c>
      <c r="Y561" s="276"/>
      <c r="Z561" s="276"/>
      <c r="AB561" s="278" t="str">
        <f t="shared" si="80"/>
        <v/>
      </c>
    </row>
    <row r="562" spans="1:28" s="277" customFormat="1" ht="20">
      <c r="A562" s="216"/>
      <c r="B562" s="217"/>
      <c r="C562" s="221"/>
      <c r="D562" s="283"/>
      <c r="E562" s="217"/>
      <c r="F562" s="217"/>
      <c r="G562" s="217"/>
      <c r="H562" s="218"/>
      <c r="I562" s="219"/>
      <c r="J562" s="219"/>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si="79"/>
        <v>0</v>
      </c>
      <c r="Y562" s="276"/>
      <c r="Z562" s="276"/>
      <c r="AB562" s="278" t="str">
        <f t="shared" si="80"/>
        <v/>
      </c>
    </row>
    <row r="563" spans="1:28" s="277" customFormat="1" ht="20">
      <c r="A563" s="216"/>
      <c r="B563" s="217"/>
      <c r="C563" s="221"/>
      <c r="D563" s="283"/>
      <c r="E563" s="217"/>
      <c r="F563" s="217"/>
      <c r="G563" s="217"/>
      <c r="H563" s="218"/>
      <c r="I563" s="219"/>
      <c r="J563" s="219"/>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si="79"/>
        <v>0</v>
      </c>
      <c r="Y563" s="276"/>
      <c r="Z563" s="276"/>
      <c r="AB563" s="278" t="str">
        <f t="shared" si="80"/>
        <v/>
      </c>
    </row>
    <row r="564" spans="1:28" s="277" customFormat="1" ht="20">
      <c r="A564" s="216"/>
      <c r="B564" s="217"/>
      <c r="C564" s="221"/>
      <c r="D564" s="283"/>
      <c r="E564" s="217"/>
      <c r="F564" s="217"/>
      <c r="G564" s="217"/>
      <c r="H564" s="218"/>
      <c r="I564" s="219"/>
      <c r="J564" s="219"/>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si="79"/>
        <v>0</v>
      </c>
      <c r="Y564" s="276"/>
      <c r="Z564" s="276"/>
      <c r="AB564" s="278" t="str">
        <f t="shared" si="80"/>
        <v/>
      </c>
    </row>
    <row r="565" spans="1:28" s="277" customFormat="1" ht="20">
      <c r="A565" s="216"/>
      <c r="B565" s="217"/>
      <c r="C565" s="221"/>
      <c r="D565" s="283"/>
      <c r="E565" s="217"/>
      <c r="F565" s="217"/>
      <c r="G565" s="217"/>
      <c r="H565" s="218"/>
      <c r="I565" s="219"/>
      <c r="J565" s="219"/>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si="79"/>
        <v>0</v>
      </c>
      <c r="Y565" s="276"/>
      <c r="Z565" s="276"/>
      <c r="AB565" s="278" t="str">
        <f t="shared" si="80"/>
        <v/>
      </c>
    </row>
    <row r="566" spans="1:28" s="277" customFormat="1" ht="20">
      <c r="A566" s="216"/>
      <c r="B566" s="217"/>
      <c r="C566" s="221"/>
      <c r="D566" s="283"/>
      <c r="E566" s="217"/>
      <c r="F566" s="217"/>
      <c r="G566" s="217"/>
      <c r="H566" s="218"/>
      <c r="I566" s="219"/>
      <c r="J566" s="219"/>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si="79"/>
        <v>0</v>
      </c>
      <c r="Y566" s="276"/>
      <c r="Z566" s="276"/>
      <c r="AB566" s="278" t="str">
        <f t="shared" si="80"/>
        <v/>
      </c>
    </row>
    <row r="567" spans="1:28" s="277" customFormat="1" ht="20">
      <c r="A567" s="216"/>
      <c r="B567" s="217"/>
      <c r="C567" s="221"/>
      <c r="D567" s="283"/>
      <c r="E567" s="217"/>
      <c r="F567" s="217"/>
      <c r="G567" s="217"/>
      <c r="H567" s="218"/>
      <c r="I567" s="219"/>
      <c r="J567" s="219"/>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si="79"/>
        <v>0</v>
      </c>
      <c r="Y567" s="276"/>
      <c r="Z567" s="276"/>
      <c r="AB567" s="278" t="str">
        <f t="shared" si="80"/>
        <v/>
      </c>
    </row>
    <row r="568" spans="1:28" s="277" customFormat="1" ht="20">
      <c r="A568" s="216"/>
      <c r="B568" s="217"/>
      <c r="C568" s="221"/>
      <c r="D568" s="283"/>
      <c r="E568" s="217"/>
      <c r="F568" s="217"/>
      <c r="G568" s="217"/>
      <c r="H568" s="218"/>
      <c r="I568" s="219"/>
      <c r="J568" s="219"/>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si="79"/>
        <v>0</v>
      </c>
      <c r="Y568" s="276"/>
      <c r="Z568" s="276"/>
      <c r="AB568" s="278" t="str">
        <f t="shared" si="80"/>
        <v/>
      </c>
    </row>
    <row r="569" spans="1:28" s="277" customFormat="1" ht="20">
      <c r="A569" s="216"/>
      <c r="B569" s="217"/>
      <c r="C569" s="221"/>
      <c r="D569" s="283"/>
      <c r="E569" s="217"/>
      <c r="F569" s="217"/>
      <c r="G569" s="217"/>
      <c r="H569" s="218"/>
      <c r="I569" s="219"/>
      <c r="J569" s="219"/>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si="79"/>
        <v>0</v>
      </c>
      <c r="Y569" s="276"/>
      <c r="Z569" s="276"/>
      <c r="AB569" s="278" t="str">
        <f t="shared" si="80"/>
        <v/>
      </c>
    </row>
    <row r="570" spans="1:28" s="277" customFormat="1" ht="20">
      <c r="A570" s="216"/>
      <c r="B570" s="217"/>
      <c r="C570" s="221"/>
      <c r="D570" s="283"/>
      <c r="E570" s="217"/>
      <c r="F570" s="217"/>
      <c r="G570" s="217"/>
      <c r="H570" s="218"/>
      <c r="I570" s="219"/>
      <c r="J570" s="219"/>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si="79"/>
        <v>0</v>
      </c>
      <c r="Y570" s="276"/>
      <c r="Z570" s="276"/>
      <c r="AB570" s="278" t="str">
        <f t="shared" si="80"/>
        <v/>
      </c>
    </row>
    <row r="571" spans="1:28" s="277" customFormat="1" ht="20">
      <c r="A571" s="216"/>
      <c r="B571" s="217"/>
      <c r="C571" s="221"/>
      <c r="D571" s="283"/>
      <c r="E571" s="217"/>
      <c r="F571" s="217"/>
      <c r="G571" s="217"/>
      <c r="H571" s="218"/>
      <c r="I571" s="219"/>
      <c r="J571" s="219"/>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si="79"/>
        <v>0</v>
      </c>
      <c r="Y571" s="276"/>
      <c r="Z571" s="276"/>
      <c r="AB571" s="278" t="str">
        <f t="shared" si="80"/>
        <v/>
      </c>
    </row>
    <row r="572" spans="1:28" s="277" customFormat="1" ht="20">
      <c r="A572" s="216"/>
      <c r="B572" s="217"/>
      <c r="C572" s="221"/>
      <c r="D572" s="283"/>
      <c r="E572" s="217"/>
      <c r="F572" s="217"/>
      <c r="G572" s="217"/>
      <c r="H572" s="218"/>
      <c r="I572" s="219"/>
      <c r="J572" s="219"/>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si="79"/>
        <v>0</v>
      </c>
      <c r="Y572" s="276"/>
      <c r="Z572" s="276"/>
      <c r="AB572" s="278" t="str">
        <f t="shared" si="80"/>
        <v/>
      </c>
    </row>
    <row r="573" spans="1:28" s="277" customFormat="1" ht="20">
      <c r="A573" s="216"/>
      <c r="B573" s="217"/>
      <c r="C573" s="221"/>
      <c r="D573" s="283"/>
      <c r="E573" s="217"/>
      <c r="F573" s="217"/>
      <c r="G573" s="217"/>
      <c r="H573" s="218"/>
      <c r="I573" s="219"/>
      <c r="J573" s="219"/>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si="79"/>
        <v>0</v>
      </c>
      <c r="Y573" s="276"/>
      <c r="Z573" s="276"/>
      <c r="AB573" s="278" t="str">
        <f t="shared" si="80"/>
        <v/>
      </c>
    </row>
    <row r="574" spans="1:28" s="277" customFormat="1" ht="20">
      <c r="A574" s="216"/>
      <c r="B574" s="217"/>
      <c r="C574" s="221"/>
      <c r="D574" s="283"/>
      <c r="E574" s="217"/>
      <c r="F574" s="217"/>
      <c r="G574" s="217"/>
      <c r="H574" s="218"/>
      <c r="I574" s="219"/>
      <c r="J574" s="219"/>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si="79"/>
        <v>0</v>
      </c>
      <c r="Y574" s="276"/>
      <c r="Z574" s="276"/>
      <c r="AB574" s="278" t="str">
        <f t="shared" si="80"/>
        <v/>
      </c>
    </row>
    <row r="575" spans="1:28" s="277" customFormat="1" ht="20">
      <c r="A575" s="216"/>
      <c r="B575" s="217"/>
      <c r="C575" s="221"/>
      <c r="D575" s="283"/>
      <c r="E575" s="217"/>
      <c r="F575" s="217"/>
      <c r="G575" s="217"/>
      <c r="H575" s="218"/>
      <c r="I575" s="219"/>
      <c r="J575" s="219"/>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si="79"/>
        <v>0</v>
      </c>
      <c r="Y575" s="276"/>
      <c r="Z575" s="276"/>
      <c r="AB575" s="278" t="str">
        <f t="shared" si="80"/>
        <v/>
      </c>
    </row>
    <row r="576" spans="1:28" s="277" customFormat="1" ht="20">
      <c r="A576" s="216"/>
      <c r="B576" s="217"/>
      <c r="C576" s="221"/>
      <c r="D576" s="283"/>
      <c r="E576" s="217"/>
      <c r="F576" s="217"/>
      <c r="G576" s="217"/>
      <c r="H576" s="218"/>
      <c r="I576" s="219"/>
      <c r="J576" s="219"/>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si="79"/>
        <v>0</v>
      </c>
      <c r="Y576" s="276"/>
      <c r="Z576" s="276"/>
      <c r="AB576" s="278" t="str">
        <f t="shared" si="80"/>
        <v/>
      </c>
    </row>
    <row r="577" spans="1:28" s="277" customFormat="1" ht="20">
      <c r="A577" s="216"/>
      <c r="B577" s="217"/>
      <c r="C577" s="221"/>
      <c r="D577" s="283"/>
      <c r="E577" s="217"/>
      <c r="F577" s="217"/>
      <c r="G577" s="217"/>
      <c r="H577" s="218"/>
      <c r="I577" s="219"/>
      <c r="J577" s="219"/>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si="79"/>
        <v>0</v>
      </c>
      <c r="Y577" s="276"/>
      <c r="Z577" s="276"/>
      <c r="AB577" s="278" t="str">
        <f t="shared" si="80"/>
        <v/>
      </c>
    </row>
    <row r="578" spans="1:28" s="277" customFormat="1" ht="20">
      <c r="A578" s="216"/>
      <c r="B578" s="217"/>
      <c r="C578" s="221"/>
      <c r="D578" s="283"/>
      <c r="E578" s="217"/>
      <c r="F578" s="217"/>
      <c r="G578" s="217"/>
      <c r="H578" s="218"/>
      <c r="I578" s="219"/>
      <c r="J578" s="219"/>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si="79"/>
        <v>0</v>
      </c>
      <c r="Y578" s="276"/>
      <c r="Z578" s="276"/>
      <c r="AB578" s="278" t="str">
        <f t="shared" si="80"/>
        <v/>
      </c>
    </row>
    <row r="579" spans="1:28" s="277" customFormat="1" ht="20">
      <c r="A579" s="216"/>
      <c r="B579" s="217"/>
      <c r="C579" s="221"/>
      <c r="D579" s="283"/>
      <c r="E579" s="217"/>
      <c r="F579" s="217"/>
      <c r="G579" s="217"/>
      <c r="H579" s="218"/>
      <c r="I579" s="219"/>
      <c r="J579" s="219"/>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si="79"/>
        <v>0</v>
      </c>
      <c r="Y579" s="276"/>
      <c r="Z579" s="276"/>
      <c r="AB579" s="278" t="str">
        <f t="shared" si="80"/>
        <v/>
      </c>
    </row>
    <row r="580" spans="1:28" s="277" customFormat="1" ht="20">
      <c r="A580" s="216"/>
      <c r="B580" s="217"/>
      <c r="C580" s="221"/>
      <c r="D580" s="283"/>
      <c r="E580" s="217"/>
      <c r="F580" s="217"/>
      <c r="G580" s="217"/>
      <c r="H580" s="218"/>
      <c r="I580" s="219"/>
      <c r="J580" s="219"/>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si="79"/>
        <v>0</v>
      </c>
      <c r="Y580" s="276"/>
      <c r="Z580" s="276"/>
      <c r="AB580" s="278" t="str">
        <f t="shared" si="80"/>
        <v/>
      </c>
    </row>
    <row r="581" spans="1:28" s="277" customFormat="1" ht="20">
      <c r="A581" s="216"/>
      <c r="B581" s="217"/>
      <c r="C581" s="221"/>
      <c r="D581" s="283"/>
      <c r="E581" s="217"/>
      <c r="F581" s="217"/>
      <c r="G581" s="217"/>
      <c r="H581" s="218"/>
      <c r="I581" s="219"/>
      <c r="J581" s="219"/>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si="82">IF(AND(C581="Smelter not listed",OR(LEN(D581)=0,LEN(E581)=0)),1,0)</f>
        <v>0</v>
      </c>
      <c r="Y581" s="276"/>
      <c r="Z581" s="276"/>
      <c r="AB581" s="278" t="str">
        <f t="shared" ref="AB581" si="83">B581&amp;C581</f>
        <v/>
      </c>
    </row>
    <row r="582" spans="1:28" s="277" customFormat="1" ht="20">
      <c r="A582" s="216"/>
      <c r="B582" s="217"/>
      <c r="C582" s="221"/>
      <c r="D582" s="283"/>
      <c r="E582" s="217"/>
      <c r="F582" s="217"/>
      <c r="G582" s="217"/>
      <c r="H582" s="218"/>
      <c r="I582" s="219"/>
      <c r="J582" s="219"/>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IF(AND(C582="Smelter not listed",OR(LEN(D582)=0,LEN(E582)=0)),1,0)</f>
        <v>0</v>
      </c>
      <c r="Y582" s="276"/>
      <c r="Z582" s="276"/>
      <c r="AB582" s="278" t="str">
        <f>B582&amp;C582</f>
        <v/>
      </c>
    </row>
    <row r="583" spans="1:28" s="277" customFormat="1" ht="20">
      <c r="A583" s="216"/>
      <c r="B583" s="217"/>
      <c r="C583" s="221"/>
      <c r="D583" s="283"/>
      <c r="E583" s="217"/>
      <c r="F583" s="217"/>
      <c r="G583" s="217"/>
      <c r="H583" s="218"/>
      <c r="I583" s="219"/>
      <c r="J583" s="219"/>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IF(AND(C583="Smelter not listed",OR(LEN(D583)=0,LEN(E583)=0)),1,0)</f>
        <v>0</v>
      </c>
      <c r="Y583" s="276"/>
      <c r="Z583" s="276"/>
      <c r="AB583" s="278" t="str">
        <f>B583&amp;C583</f>
        <v/>
      </c>
    </row>
    <row r="584" spans="1:28" s="277" customFormat="1" ht="20">
      <c r="A584" s="216"/>
      <c r="B584" s="217"/>
      <c r="C584" s="221"/>
      <c r="D584" s="283"/>
      <c r="E584" s="217"/>
      <c r="F584" s="217"/>
      <c r="G584" s="217"/>
      <c r="H584" s="218"/>
      <c r="I584" s="219"/>
      <c r="J584" s="219"/>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IF(AND(C584="Smelter not listed",OR(LEN(D584)=0,LEN(E584)=0)),1,0)</f>
        <v>0</v>
      </c>
      <c r="Y584" s="276"/>
      <c r="Z584" s="276"/>
      <c r="AB584" s="278" t="str">
        <f>B584&amp;C584</f>
        <v/>
      </c>
    </row>
    <row r="585" spans="1:28" s="277" customFormat="1" ht="20">
      <c r="A585" s="216"/>
      <c r="B585" s="217"/>
      <c r="C585" s="221"/>
      <c r="D585" s="283"/>
      <c r="E585" s="217"/>
      <c r="F585" s="217"/>
      <c r="G585" s="217"/>
      <c r="H585" s="218"/>
      <c r="I585" s="219"/>
      <c r="J585" s="219"/>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IF(AND(C585="Smelter not listed",OR(LEN(D585)=0,LEN(E585)=0)),1,0)</f>
        <v>0</v>
      </c>
      <c r="Y585" s="276"/>
      <c r="Z585" s="276"/>
      <c r="AB585" s="278" t="str">
        <f>B585&amp;C585</f>
        <v/>
      </c>
    </row>
    <row r="586" spans="1:28" s="277" customFormat="1" ht="20">
      <c r="A586" s="216"/>
      <c r="B586" s="217"/>
      <c r="C586" s="221"/>
      <c r="D586" s="283"/>
      <c r="E586" s="217"/>
      <c r="F586" s="217"/>
      <c r="G586" s="217"/>
      <c r="H586" s="218"/>
      <c r="I586" s="219"/>
      <c r="J586" s="219"/>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si="85">IF(AND(C586="Smelter not listed",OR(LEN(D586)=0,LEN(E586)=0)),1,0)</f>
        <v>0</v>
      </c>
      <c r="Y586" s="276"/>
      <c r="Z586" s="276"/>
      <c r="AB586" s="278" t="str">
        <f t="shared" ref="AB586" si="86">B586&amp;C586</f>
        <v/>
      </c>
    </row>
    <row r="587" spans="1:28" s="277" customFormat="1" ht="20">
      <c r="A587" s="216"/>
      <c r="B587" s="217"/>
      <c r="C587" s="221"/>
      <c r="D587" s="283"/>
      <c r="E587" s="217"/>
      <c r="F587" s="217"/>
      <c r="G587" s="217"/>
      <c r="H587" s="218"/>
      <c r="I587" s="219"/>
      <c r="J587" s="219"/>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si="88">IF(AND(C587="Smelter not listed",OR(LEN(D587)=0,LEN(E587)=0)),1,0)</f>
        <v>0</v>
      </c>
      <c r="Y587" s="276"/>
      <c r="Z587" s="276"/>
      <c r="AB587" s="278" t="str">
        <f t="shared" ref="AB587:AB634" si="89">B587&amp;C587</f>
        <v/>
      </c>
    </row>
    <row r="588" spans="1:28" s="277" customFormat="1" ht="20">
      <c r="A588" s="216"/>
      <c r="B588" s="217"/>
      <c r="C588" s="221"/>
      <c r="D588" s="283"/>
      <c r="E588" s="217"/>
      <c r="F588" s="217"/>
      <c r="G588" s="217"/>
      <c r="H588" s="218"/>
      <c r="I588" s="219"/>
      <c r="J588" s="219"/>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si="88"/>
        <v>0</v>
      </c>
      <c r="Y588" s="276"/>
      <c r="Z588" s="276"/>
      <c r="AB588" s="278" t="str">
        <f t="shared" si="89"/>
        <v/>
      </c>
    </row>
    <row r="589" spans="1:28" s="277" customFormat="1" ht="20">
      <c r="A589" s="216"/>
      <c r="B589" s="217"/>
      <c r="C589" s="221"/>
      <c r="D589" s="283"/>
      <c r="E589" s="217"/>
      <c r="F589" s="217"/>
      <c r="G589" s="217"/>
      <c r="H589" s="218"/>
      <c r="I589" s="219"/>
      <c r="J589" s="219"/>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si="88"/>
        <v>0</v>
      </c>
      <c r="Y589" s="276"/>
      <c r="Z589" s="276"/>
      <c r="AB589" s="278" t="str">
        <f t="shared" si="89"/>
        <v/>
      </c>
    </row>
    <row r="590" spans="1:28" s="277" customFormat="1" ht="20">
      <c r="A590" s="216"/>
      <c r="B590" s="217"/>
      <c r="C590" s="221"/>
      <c r="D590" s="283"/>
      <c r="E590" s="217"/>
      <c r="F590" s="217"/>
      <c r="G590" s="217"/>
      <c r="H590" s="218"/>
      <c r="I590" s="219"/>
      <c r="J590" s="219"/>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si="88"/>
        <v>0</v>
      </c>
      <c r="Y590" s="276"/>
      <c r="Z590" s="276"/>
      <c r="AB590" s="278" t="str">
        <f t="shared" si="89"/>
        <v/>
      </c>
    </row>
    <row r="591" spans="1:28" s="277" customFormat="1" ht="20">
      <c r="A591" s="216"/>
      <c r="B591" s="217"/>
      <c r="C591" s="221"/>
      <c r="D591" s="283"/>
      <c r="E591" s="217"/>
      <c r="F591" s="217"/>
      <c r="G591" s="217"/>
      <c r="H591" s="218"/>
      <c r="I591" s="219"/>
      <c r="J591" s="219"/>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si="88"/>
        <v>0</v>
      </c>
      <c r="Y591" s="276"/>
      <c r="Z591" s="276"/>
      <c r="AB591" s="278" t="str">
        <f t="shared" si="89"/>
        <v/>
      </c>
    </row>
    <row r="592" spans="1:28" s="277" customFormat="1" ht="20">
      <c r="A592" s="216"/>
      <c r="B592" s="217"/>
      <c r="C592" s="221"/>
      <c r="D592" s="283"/>
      <c r="E592" s="217"/>
      <c r="F592" s="217"/>
      <c r="G592" s="217"/>
      <c r="H592" s="218"/>
      <c r="I592" s="219"/>
      <c r="J592" s="219"/>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si="88"/>
        <v>0</v>
      </c>
      <c r="Y592" s="276"/>
      <c r="Z592" s="276"/>
      <c r="AB592" s="278" t="str">
        <f t="shared" si="89"/>
        <v/>
      </c>
    </row>
    <row r="593" spans="1:28" s="277" customFormat="1" ht="20">
      <c r="A593" s="216"/>
      <c r="B593" s="217"/>
      <c r="C593" s="221"/>
      <c r="D593" s="283"/>
      <c r="E593" s="217"/>
      <c r="F593" s="217"/>
      <c r="G593" s="217"/>
      <c r="H593" s="218"/>
      <c r="I593" s="219"/>
      <c r="J593" s="219"/>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si="88"/>
        <v>0</v>
      </c>
      <c r="Y593" s="276"/>
      <c r="Z593" s="276"/>
      <c r="AB593" s="278" t="str">
        <f t="shared" si="89"/>
        <v/>
      </c>
    </row>
    <row r="594" spans="1:28" s="277" customFormat="1" ht="20">
      <c r="A594" s="216"/>
      <c r="B594" s="217"/>
      <c r="C594" s="221"/>
      <c r="D594" s="283"/>
      <c r="E594" s="217"/>
      <c r="F594" s="217"/>
      <c r="G594" s="217"/>
      <c r="H594" s="218"/>
      <c r="I594" s="219"/>
      <c r="J594" s="219"/>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si="88"/>
        <v>0</v>
      </c>
      <c r="Y594" s="276"/>
      <c r="Z594" s="276"/>
      <c r="AB594" s="278" t="str">
        <f t="shared" si="89"/>
        <v/>
      </c>
    </row>
    <row r="595" spans="1:28" s="277" customFormat="1" ht="20">
      <c r="A595" s="216"/>
      <c r="B595" s="217"/>
      <c r="C595" s="221"/>
      <c r="D595" s="283"/>
      <c r="E595" s="217"/>
      <c r="F595" s="217"/>
      <c r="G595" s="217"/>
      <c r="H595" s="218"/>
      <c r="I595" s="219"/>
      <c r="J595" s="219"/>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si="88"/>
        <v>0</v>
      </c>
      <c r="Y595" s="276"/>
      <c r="Z595" s="276"/>
      <c r="AB595" s="278" t="str">
        <f t="shared" si="89"/>
        <v/>
      </c>
    </row>
    <row r="596" spans="1:28" s="277" customFormat="1" ht="20">
      <c r="A596" s="216"/>
      <c r="B596" s="217"/>
      <c r="C596" s="221"/>
      <c r="D596" s="283"/>
      <c r="E596" s="217"/>
      <c r="F596" s="217"/>
      <c r="G596" s="217"/>
      <c r="H596" s="218"/>
      <c r="I596" s="219"/>
      <c r="J596" s="219"/>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si="88"/>
        <v>0</v>
      </c>
      <c r="Y596" s="276"/>
      <c r="Z596" s="276"/>
      <c r="AB596" s="278" t="str">
        <f t="shared" si="89"/>
        <v/>
      </c>
    </row>
    <row r="597" spans="1:28" s="277" customFormat="1" ht="20">
      <c r="A597" s="216"/>
      <c r="B597" s="217"/>
      <c r="C597" s="221"/>
      <c r="D597" s="283"/>
      <c r="E597" s="217"/>
      <c r="F597" s="217"/>
      <c r="G597" s="217"/>
      <c r="H597" s="218"/>
      <c r="I597" s="219"/>
      <c r="J597" s="219"/>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si="88"/>
        <v>0</v>
      </c>
      <c r="Y597" s="276"/>
      <c r="Z597" s="276"/>
      <c r="AB597" s="278" t="str">
        <f t="shared" si="89"/>
        <v/>
      </c>
    </row>
    <row r="598" spans="1:28" s="277" customFormat="1" ht="20">
      <c r="A598" s="216"/>
      <c r="B598" s="217"/>
      <c r="C598" s="221"/>
      <c r="D598" s="283"/>
      <c r="E598" s="217"/>
      <c r="F598" s="217"/>
      <c r="G598" s="217"/>
      <c r="H598" s="218"/>
      <c r="I598" s="219"/>
      <c r="J598" s="219"/>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si="88"/>
        <v>0</v>
      </c>
      <c r="Y598" s="276"/>
      <c r="Z598" s="276"/>
      <c r="AB598" s="278" t="str">
        <f t="shared" si="89"/>
        <v/>
      </c>
    </row>
    <row r="599" spans="1:28" s="277" customFormat="1" ht="20">
      <c r="A599" s="216"/>
      <c r="B599" s="217"/>
      <c r="C599" s="221"/>
      <c r="D599" s="283"/>
      <c r="E599" s="217"/>
      <c r="F599" s="217"/>
      <c r="G599" s="217"/>
      <c r="H599" s="218"/>
      <c r="I599" s="219"/>
      <c r="J599" s="219"/>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si="88"/>
        <v>0</v>
      </c>
      <c r="Y599" s="276"/>
      <c r="Z599" s="276"/>
      <c r="AB599" s="278" t="str">
        <f t="shared" si="89"/>
        <v/>
      </c>
    </row>
    <row r="600" spans="1:28" s="277" customFormat="1" ht="20">
      <c r="A600" s="216"/>
      <c r="B600" s="217"/>
      <c r="C600" s="221"/>
      <c r="D600" s="283"/>
      <c r="E600" s="217"/>
      <c r="F600" s="217"/>
      <c r="G600" s="217"/>
      <c r="H600" s="218"/>
      <c r="I600" s="219"/>
      <c r="J600" s="219"/>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si="88"/>
        <v>0</v>
      </c>
      <c r="Y600" s="276"/>
      <c r="Z600" s="276"/>
      <c r="AB600" s="278" t="str">
        <f t="shared" si="89"/>
        <v/>
      </c>
    </row>
    <row r="601" spans="1:28" s="277" customFormat="1" ht="20">
      <c r="A601" s="216"/>
      <c r="B601" s="217"/>
      <c r="C601" s="221"/>
      <c r="D601" s="283"/>
      <c r="E601" s="217"/>
      <c r="F601" s="217"/>
      <c r="G601" s="217"/>
      <c r="H601" s="218"/>
      <c r="I601" s="219"/>
      <c r="J601" s="219"/>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si="88"/>
        <v>0</v>
      </c>
      <c r="Y601" s="276"/>
      <c r="Z601" s="276"/>
      <c r="AB601" s="278" t="str">
        <f t="shared" si="89"/>
        <v/>
      </c>
    </row>
    <row r="602" spans="1:28" s="277" customFormat="1" ht="20">
      <c r="A602" s="216"/>
      <c r="B602" s="217"/>
      <c r="C602" s="221"/>
      <c r="D602" s="283"/>
      <c r="E602" s="217"/>
      <c r="F602" s="217"/>
      <c r="G602" s="217"/>
      <c r="H602" s="218"/>
      <c r="I602" s="219"/>
      <c r="J602" s="219"/>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si="88"/>
        <v>0</v>
      </c>
      <c r="Y602" s="276"/>
      <c r="Z602" s="276"/>
      <c r="AB602" s="278" t="str">
        <f t="shared" si="89"/>
        <v/>
      </c>
    </row>
    <row r="603" spans="1:28" s="277" customFormat="1" ht="20">
      <c r="A603" s="216"/>
      <c r="B603" s="217"/>
      <c r="C603" s="221"/>
      <c r="D603" s="283"/>
      <c r="E603" s="217"/>
      <c r="F603" s="217"/>
      <c r="G603" s="217"/>
      <c r="H603" s="218"/>
      <c r="I603" s="219"/>
      <c r="J603" s="219"/>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si="88"/>
        <v>0</v>
      </c>
      <c r="Y603" s="276"/>
      <c r="Z603" s="276"/>
      <c r="AB603" s="278" t="str">
        <f t="shared" si="89"/>
        <v/>
      </c>
    </row>
    <row r="604" spans="1:28" s="277" customFormat="1" ht="20">
      <c r="A604" s="216"/>
      <c r="B604" s="217"/>
      <c r="C604" s="221"/>
      <c r="D604" s="283"/>
      <c r="E604" s="217"/>
      <c r="F604" s="217"/>
      <c r="G604" s="217"/>
      <c r="H604" s="218"/>
      <c r="I604" s="219"/>
      <c r="J604" s="219"/>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si="88"/>
        <v>0</v>
      </c>
      <c r="Y604" s="276"/>
      <c r="Z604" s="276"/>
      <c r="AB604" s="278" t="str">
        <f t="shared" si="89"/>
        <v/>
      </c>
    </row>
    <row r="605" spans="1:28" s="277" customFormat="1" ht="20">
      <c r="A605" s="216"/>
      <c r="B605" s="217"/>
      <c r="C605" s="221"/>
      <c r="D605" s="283"/>
      <c r="E605" s="217"/>
      <c r="F605" s="217"/>
      <c r="G605" s="217"/>
      <c r="H605" s="218"/>
      <c r="I605" s="219"/>
      <c r="J605" s="219"/>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si="88"/>
        <v>0</v>
      </c>
      <c r="Y605" s="276"/>
      <c r="Z605" s="276"/>
      <c r="AB605" s="278" t="str">
        <f t="shared" si="89"/>
        <v/>
      </c>
    </row>
    <row r="606" spans="1:28" s="277" customFormat="1" ht="20">
      <c r="A606" s="216"/>
      <c r="B606" s="217"/>
      <c r="C606" s="221"/>
      <c r="D606" s="283"/>
      <c r="E606" s="217"/>
      <c r="F606" s="217"/>
      <c r="G606" s="217"/>
      <c r="H606" s="218"/>
      <c r="I606" s="219"/>
      <c r="J606" s="219"/>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si="88"/>
        <v>0</v>
      </c>
      <c r="Y606" s="276"/>
      <c r="Z606" s="276"/>
      <c r="AB606" s="278" t="str">
        <f t="shared" si="89"/>
        <v/>
      </c>
    </row>
    <row r="607" spans="1:28" s="277" customFormat="1" ht="20">
      <c r="A607" s="216"/>
      <c r="B607" s="217"/>
      <c r="C607" s="221"/>
      <c r="D607" s="283"/>
      <c r="E607" s="217"/>
      <c r="F607" s="217"/>
      <c r="G607" s="217"/>
      <c r="H607" s="218"/>
      <c r="I607" s="219"/>
      <c r="J607" s="219"/>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si="88"/>
        <v>0</v>
      </c>
      <c r="Y607" s="276"/>
      <c r="Z607" s="276"/>
      <c r="AB607" s="278" t="str">
        <f t="shared" si="89"/>
        <v/>
      </c>
    </row>
    <row r="608" spans="1:28" s="277" customFormat="1" ht="20">
      <c r="A608" s="216"/>
      <c r="B608" s="217"/>
      <c r="C608" s="221"/>
      <c r="D608" s="283"/>
      <c r="E608" s="217"/>
      <c r="F608" s="217"/>
      <c r="G608" s="217"/>
      <c r="H608" s="218"/>
      <c r="I608" s="219"/>
      <c r="J608" s="219"/>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si="88"/>
        <v>0</v>
      </c>
      <c r="Y608" s="276"/>
      <c r="Z608" s="276"/>
      <c r="AB608" s="278" t="str">
        <f t="shared" si="89"/>
        <v/>
      </c>
    </row>
    <row r="609" spans="1:28" s="277" customFormat="1" ht="20">
      <c r="A609" s="216"/>
      <c r="B609" s="217"/>
      <c r="C609" s="221"/>
      <c r="D609" s="283"/>
      <c r="E609" s="217"/>
      <c r="F609" s="217"/>
      <c r="G609" s="217"/>
      <c r="H609" s="218"/>
      <c r="I609" s="219"/>
      <c r="J609" s="219"/>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si="88"/>
        <v>0</v>
      </c>
      <c r="Y609" s="276"/>
      <c r="Z609" s="276"/>
      <c r="AB609" s="278" t="str">
        <f t="shared" si="89"/>
        <v/>
      </c>
    </row>
    <row r="610" spans="1:28" s="277" customFormat="1" ht="20">
      <c r="A610" s="216"/>
      <c r="B610" s="217"/>
      <c r="C610" s="221"/>
      <c r="D610" s="283"/>
      <c r="E610" s="217"/>
      <c r="F610" s="217"/>
      <c r="G610" s="217"/>
      <c r="H610" s="218"/>
      <c r="I610" s="219"/>
      <c r="J610" s="219"/>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si="88"/>
        <v>0</v>
      </c>
      <c r="Y610" s="276"/>
      <c r="Z610" s="276"/>
      <c r="AB610" s="278" t="str">
        <f t="shared" si="89"/>
        <v/>
      </c>
    </row>
    <row r="611" spans="1:28" s="277" customFormat="1" ht="20">
      <c r="A611" s="216"/>
      <c r="B611" s="217"/>
      <c r="C611" s="221"/>
      <c r="D611" s="283"/>
      <c r="E611" s="217"/>
      <c r="F611" s="217"/>
      <c r="G611" s="217"/>
      <c r="H611" s="218"/>
      <c r="I611" s="219"/>
      <c r="J611" s="219"/>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si="88"/>
        <v>0</v>
      </c>
      <c r="Y611" s="276"/>
      <c r="Z611" s="276"/>
      <c r="AB611" s="278" t="str">
        <f t="shared" si="89"/>
        <v/>
      </c>
    </row>
    <row r="612" spans="1:28" s="277" customFormat="1" ht="20">
      <c r="A612" s="216"/>
      <c r="B612" s="217"/>
      <c r="C612" s="221"/>
      <c r="D612" s="283"/>
      <c r="E612" s="217"/>
      <c r="F612" s="217"/>
      <c r="G612" s="217"/>
      <c r="H612" s="218"/>
      <c r="I612" s="219"/>
      <c r="J612" s="219"/>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si="88"/>
        <v>0</v>
      </c>
      <c r="Y612" s="276"/>
      <c r="Z612" s="276"/>
      <c r="AB612" s="278" t="str">
        <f t="shared" si="89"/>
        <v/>
      </c>
    </row>
    <row r="613" spans="1:28" s="277" customFormat="1" ht="20">
      <c r="A613" s="216"/>
      <c r="B613" s="217"/>
      <c r="C613" s="221"/>
      <c r="D613" s="283"/>
      <c r="E613" s="217"/>
      <c r="F613" s="217"/>
      <c r="G613" s="217"/>
      <c r="H613" s="218"/>
      <c r="I613" s="219"/>
      <c r="J613" s="219"/>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si="88"/>
        <v>0</v>
      </c>
      <c r="Y613" s="276"/>
      <c r="Z613" s="276"/>
      <c r="AB613" s="278" t="str">
        <f t="shared" si="89"/>
        <v/>
      </c>
    </row>
    <row r="614" spans="1:28" s="277" customFormat="1" ht="20">
      <c r="A614" s="216"/>
      <c r="B614" s="217"/>
      <c r="C614" s="221"/>
      <c r="D614" s="283"/>
      <c r="E614" s="217"/>
      <c r="F614" s="217"/>
      <c r="G614" s="217"/>
      <c r="H614" s="218"/>
      <c r="I614" s="219"/>
      <c r="J614" s="219"/>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si="88"/>
        <v>0</v>
      </c>
      <c r="Y614" s="276"/>
      <c r="Z614" s="276"/>
      <c r="AB614" s="278" t="str">
        <f t="shared" si="89"/>
        <v/>
      </c>
    </row>
    <row r="615" spans="1:28" s="277" customFormat="1" ht="20">
      <c r="A615" s="216"/>
      <c r="B615" s="217"/>
      <c r="C615" s="221"/>
      <c r="D615" s="283"/>
      <c r="E615" s="217"/>
      <c r="F615" s="217"/>
      <c r="G615" s="217"/>
      <c r="H615" s="218"/>
      <c r="I615" s="219"/>
      <c r="J615" s="219"/>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si="88"/>
        <v>0</v>
      </c>
      <c r="Y615" s="276"/>
      <c r="Z615" s="276"/>
      <c r="AB615" s="278" t="str">
        <f t="shared" si="89"/>
        <v/>
      </c>
    </row>
    <row r="616" spans="1:28" s="277" customFormat="1" ht="20">
      <c r="A616" s="216"/>
      <c r="B616" s="217"/>
      <c r="C616" s="221"/>
      <c r="D616" s="283"/>
      <c r="E616" s="217"/>
      <c r="F616" s="217"/>
      <c r="G616" s="217"/>
      <c r="H616" s="218"/>
      <c r="I616" s="219"/>
      <c r="J616" s="219"/>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si="88"/>
        <v>0</v>
      </c>
      <c r="Y616" s="276"/>
      <c r="Z616" s="276"/>
      <c r="AB616" s="278" t="str">
        <f t="shared" si="89"/>
        <v/>
      </c>
    </row>
    <row r="617" spans="1:28" s="277" customFormat="1" ht="20">
      <c r="A617" s="216"/>
      <c r="B617" s="217"/>
      <c r="C617" s="221"/>
      <c r="D617" s="283"/>
      <c r="E617" s="217"/>
      <c r="F617" s="217"/>
      <c r="G617" s="217"/>
      <c r="H617" s="218"/>
      <c r="I617" s="219"/>
      <c r="J617" s="219"/>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si="88"/>
        <v>0</v>
      </c>
      <c r="Y617" s="276"/>
      <c r="Z617" s="276"/>
      <c r="AB617" s="278" t="str">
        <f t="shared" si="89"/>
        <v/>
      </c>
    </row>
    <row r="618" spans="1:28" s="277" customFormat="1" ht="20">
      <c r="A618" s="216"/>
      <c r="B618" s="217"/>
      <c r="C618" s="221"/>
      <c r="D618" s="283"/>
      <c r="E618" s="217"/>
      <c r="F618" s="217"/>
      <c r="G618" s="217"/>
      <c r="H618" s="218"/>
      <c r="I618" s="219"/>
      <c r="J618" s="219"/>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si="88"/>
        <v>0</v>
      </c>
      <c r="Y618" s="276"/>
      <c r="Z618" s="276"/>
      <c r="AB618" s="278" t="str">
        <f t="shared" si="89"/>
        <v/>
      </c>
    </row>
    <row r="619" spans="1:28" s="277" customFormat="1" ht="20">
      <c r="A619" s="216"/>
      <c r="B619" s="217"/>
      <c r="C619" s="221"/>
      <c r="D619" s="283"/>
      <c r="E619" s="217"/>
      <c r="F619" s="217"/>
      <c r="G619" s="217"/>
      <c r="H619" s="218"/>
      <c r="I619" s="219"/>
      <c r="J619" s="219"/>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si="88"/>
        <v>0</v>
      </c>
      <c r="Y619" s="276"/>
      <c r="Z619" s="276"/>
      <c r="AB619" s="278" t="str">
        <f t="shared" si="89"/>
        <v/>
      </c>
    </row>
    <row r="620" spans="1:28" s="277" customFormat="1" ht="20">
      <c r="A620" s="216"/>
      <c r="B620" s="217"/>
      <c r="C620" s="221"/>
      <c r="D620" s="283"/>
      <c r="E620" s="217"/>
      <c r="F620" s="217"/>
      <c r="G620" s="217"/>
      <c r="H620" s="218"/>
      <c r="I620" s="219"/>
      <c r="J620" s="219"/>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si="88"/>
        <v>0</v>
      </c>
      <c r="Y620" s="276"/>
      <c r="Z620" s="276"/>
      <c r="AB620" s="278" t="str">
        <f t="shared" si="89"/>
        <v/>
      </c>
    </row>
    <row r="621" spans="1:28" s="277" customFormat="1" ht="20">
      <c r="A621" s="216"/>
      <c r="B621" s="217"/>
      <c r="C621" s="221"/>
      <c r="D621" s="283"/>
      <c r="E621" s="217"/>
      <c r="F621" s="217"/>
      <c r="G621" s="217"/>
      <c r="H621" s="218"/>
      <c r="I621" s="219"/>
      <c r="J621" s="219"/>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si="88"/>
        <v>0</v>
      </c>
      <c r="Y621" s="276"/>
      <c r="Z621" s="276"/>
      <c r="AB621" s="278" t="str">
        <f t="shared" si="89"/>
        <v/>
      </c>
    </row>
    <row r="622" spans="1:28" s="277" customFormat="1" ht="20">
      <c r="A622" s="216"/>
      <c r="B622" s="217"/>
      <c r="C622" s="221"/>
      <c r="D622" s="283"/>
      <c r="E622" s="217"/>
      <c r="F622" s="217"/>
      <c r="G622" s="217"/>
      <c r="H622" s="218"/>
      <c r="I622" s="219"/>
      <c r="J622" s="219"/>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si="88"/>
        <v>0</v>
      </c>
      <c r="Y622" s="276"/>
      <c r="Z622" s="276"/>
      <c r="AB622" s="278" t="str">
        <f t="shared" si="89"/>
        <v/>
      </c>
    </row>
    <row r="623" spans="1:28" s="277" customFormat="1" ht="20">
      <c r="A623" s="216"/>
      <c r="B623" s="217"/>
      <c r="C623" s="221"/>
      <c r="D623" s="283"/>
      <c r="E623" s="217"/>
      <c r="F623" s="217"/>
      <c r="G623" s="217"/>
      <c r="H623" s="218"/>
      <c r="I623" s="219"/>
      <c r="J623" s="219"/>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si="88"/>
        <v>0</v>
      </c>
      <c r="Y623" s="276"/>
      <c r="Z623" s="276"/>
      <c r="AB623" s="278" t="str">
        <f t="shared" si="89"/>
        <v/>
      </c>
    </row>
    <row r="624" spans="1:28" s="277" customFormat="1" ht="20">
      <c r="A624" s="216"/>
      <c r="B624" s="217"/>
      <c r="C624" s="221"/>
      <c r="D624" s="283"/>
      <c r="E624" s="217"/>
      <c r="F624" s="217"/>
      <c r="G624" s="217"/>
      <c r="H624" s="218"/>
      <c r="I624" s="219"/>
      <c r="J624" s="219"/>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si="88"/>
        <v>0</v>
      </c>
      <c r="Y624" s="276"/>
      <c r="Z624" s="276"/>
      <c r="AB624" s="278" t="str">
        <f t="shared" si="89"/>
        <v/>
      </c>
    </row>
    <row r="625" spans="1:28" s="277" customFormat="1" ht="20">
      <c r="A625" s="216"/>
      <c r="B625" s="217"/>
      <c r="C625" s="221"/>
      <c r="D625" s="283"/>
      <c r="E625" s="217"/>
      <c r="F625" s="217"/>
      <c r="G625" s="217"/>
      <c r="H625" s="218"/>
      <c r="I625" s="219"/>
      <c r="J625" s="219"/>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si="88"/>
        <v>0</v>
      </c>
      <c r="Y625" s="276"/>
      <c r="Z625" s="276"/>
      <c r="AB625" s="278" t="str">
        <f t="shared" si="89"/>
        <v/>
      </c>
    </row>
    <row r="626" spans="1:28" s="277" customFormat="1" ht="20">
      <c r="A626" s="216"/>
      <c r="B626" s="217"/>
      <c r="C626" s="221"/>
      <c r="D626" s="283"/>
      <c r="E626" s="217"/>
      <c r="F626" s="217"/>
      <c r="G626" s="217"/>
      <c r="H626" s="218"/>
      <c r="I626" s="219"/>
      <c r="J626" s="219"/>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si="88"/>
        <v>0</v>
      </c>
      <c r="Y626" s="276"/>
      <c r="Z626" s="276"/>
      <c r="AB626" s="278" t="str">
        <f t="shared" si="89"/>
        <v/>
      </c>
    </row>
    <row r="627" spans="1:28" s="277" customFormat="1" ht="20">
      <c r="A627" s="216"/>
      <c r="B627" s="217"/>
      <c r="C627" s="221"/>
      <c r="D627" s="283"/>
      <c r="E627" s="217"/>
      <c r="F627" s="217"/>
      <c r="G627" s="217"/>
      <c r="H627" s="218"/>
      <c r="I627" s="219"/>
      <c r="J627" s="219"/>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si="88"/>
        <v>0</v>
      </c>
      <c r="Y627" s="276"/>
      <c r="Z627" s="276"/>
      <c r="AB627" s="278" t="str">
        <f t="shared" si="89"/>
        <v/>
      </c>
    </row>
    <row r="628" spans="1:28" s="277" customFormat="1" ht="20">
      <c r="A628" s="216"/>
      <c r="B628" s="217"/>
      <c r="C628" s="221"/>
      <c r="D628" s="283"/>
      <c r="E628" s="217"/>
      <c r="F628" s="217"/>
      <c r="G628" s="217"/>
      <c r="H628" s="218"/>
      <c r="I628" s="219"/>
      <c r="J628" s="219"/>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si="88"/>
        <v>0</v>
      </c>
      <c r="Y628" s="276"/>
      <c r="Z628" s="276"/>
      <c r="AB628" s="278" t="str">
        <f t="shared" si="89"/>
        <v/>
      </c>
    </row>
    <row r="629" spans="1:28" s="277" customFormat="1" ht="20">
      <c r="A629" s="216"/>
      <c r="B629" s="217"/>
      <c r="C629" s="221"/>
      <c r="D629" s="283"/>
      <c r="E629" s="217"/>
      <c r="F629" s="217"/>
      <c r="G629" s="217"/>
      <c r="H629" s="218"/>
      <c r="I629" s="219"/>
      <c r="J629" s="219"/>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si="88"/>
        <v>0</v>
      </c>
      <c r="Y629" s="276"/>
      <c r="Z629" s="276"/>
      <c r="AB629" s="278" t="str">
        <f t="shared" si="89"/>
        <v/>
      </c>
    </row>
    <row r="630" spans="1:28" s="277" customFormat="1" ht="20">
      <c r="A630" s="216"/>
      <c r="B630" s="217"/>
      <c r="C630" s="221"/>
      <c r="D630" s="283"/>
      <c r="E630" s="217"/>
      <c r="F630" s="217"/>
      <c r="G630" s="217"/>
      <c r="H630" s="218"/>
      <c r="I630" s="219"/>
      <c r="J630" s="219"/>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si="88"/>
        <v>0</v>
      </c>
      <c r="Y630" s="276"/>
      <c r="Z630" s="276"/>
      <c r="AB630" s="278" t="str">
        <f t="shared" si="89"/>
        <v/>
      </c>
    </row>
    <row r="631" spans="1:28" s="277" customFormat="1" ht="20">
      <c r="A631" s="216"/>
      <c r="B631" s="217"/>
      <c r="C631" s="221"/>
      <c r="D631" s="283"/>
      <c r="E631" s="217"/>
      <c r="F631" s="217"/>
      <c r="G631" s="217"/>
      <c r="H631" s="218"/>
      <c r="I631" s="219"/>
      <c r="J631" s="219"/>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si="88"/>
        <v>0</v>
      </c>
      <c r="Y631" s="276"/>
      <c r="Z631" s="276"/>
      <c r="AB631" s="278" t="str">
        <f t="shared" si="89"/>
        <v/>
      </c>
    </row>
    <row r="632" spans="1:28" s="277" customFormat="1" ht="20">
      <c r="A632" s="216"/>
      <c r="B632" s="217"/>
      <c r="C632" s="221"/>
      <c r="D632" s="283"/>
      <c r="E632" s="217"/>
      <c r="F632" s="217"/>
      <c r="G632" s="217"/>
      <c r="H632" s="218"/>
      <c r="I632" s="219"/>
      <c r="J632" s="219"/>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si="88"/>
        <v>0</v>
      </c>
      <c r="Y632" s="276"/>
      <c r="Z632" s="276"/>
      <c r="AB632" s="278" t="str">
        <f t="shared" si="89"/>
        <v/>
      </c>
    </row>
    <row r="633" spans="1:28" s="277" customFormat="1" ht="20">
      <c r="A633" s="216"/>
      <c r="B633" s="217"/>
      <c r="C633" s="221"/>
      <c r="D633" s="283"/>
      <c r="E633" s="217"/>
      <c r="F633" s="217"/>
      <c r="G633" s="217"/>
      <c r="H633" s="218"/>
      <c r="I633" s="219"/>
      <c r="J633" s="219"/>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si="88"/>
        <v>0</v>
      </c>
      <c r="Y633" s="276"/>
      <c r="Z633" s="276"/>
      <c r="AB633" s="278" t="str">
        <f t="shared" si="89"/>
        <v/>
      </c>
    </row>
    <row r="634" spans="1:28" s="277" customFormat="1" ht="20">
      <c r="A634" s="216"/>
      <c r="B634" s="217"/>
      <c r="C634" s="221"/>
      <c r="D634" s="283"/>
      <c r="E634" s="217"/>
      <c r="F634" s="217"/>
      <c r="G634" s="217"/>
      <c r="H634" s="218"/>
      <c r="I634" s="219"/>
      <c r="J634" s="219"/>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si="88"/>
        <v>0</v>
      </c>
      <c r="Y634" s="276"/>
      <c r="Z634" s="276"/>
      <c r="AB634" s="278" t="str">
        <f t="shared" si="89"/>
        <v/>
      </c>
    </row>
    <row r="635" spans="1:28" s="277" customFormat="1" ht="20">
      <c r="A635" s="216"/>
      <c r="B635" s="217"/>
      <c r="C635" s="221"/>
      <c r="D635" s="283"/>
      <c r="E635" s="217"/>
      <c r="F635" s="217"/>
      <c r="G635" s="217"/>
      <c r="H635" s="218"/>
      <c r="I635" s="219"/>
      <c r="J635" s="219"/>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si="91">IF(AND(C635="Smelter not listed",OR(LEN(D635)=0,LEN(E635)=0)),1,0)</f>
        <v>0</v>
      </c>
      <c r="Y635" s="276"/>
      <c r="Z635" s="276"/>
      <c r="AB635" s="278" t="str">
        <f t="shared" ref="AB635" si="92">B635&amp;C635</f>
        <v/>
      </c>
    </row>
    <row r="636" spans="1:28" s="277" customFormat="1" ht="20">
      <c r="A636" s="216"/>
      <c r="B636" s="217"/>
      <c r="C636" s="221"/>
      <c r="D636" s="283"/>
      <c r="E636" s="217"/>
      <c r="F636" s="217"/>
      <c r="G636" s="217"/>
      <c r="H636" s="218"/>
      <c r="I636" s="219"/>
      <c r="J636" s="219"/>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si="94">IF(AND(C636="Smelter not listed",OR(LEN(D636)=0,LEN(E636)=0)),1,0)</f>
        <v>0</v>
      </c>
      <c r="Y636" s="276"/>
      <c r="Z636" s="276"/>
      <c r="AB636" s="278" t="str">
        <f t="shared" ref="AB636:AB667" si="95">B636&amp;C636</f>
        <v/>
      </c>
    </row>
    <row r="637" spans="1:28" s="277" customFormat="1" ht="20">
      <c r="A637" s="216"/>
      <c r="B637" s="217"/>
      <c r="C637" s="221"/>
      <c r="D637" s="283"/>
      <c r="E637" s="217"/>
      <c r="F637" s="217"/>
      <c r="G637" s="217"/>
      <c r="H637" s="218"/>
      <c r="I637" s="219"/>
      <c r="J637" s="219"/>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si="94"/>
        <v>0</v>
      </c>
      <c r="Y637" s="276"/>
      <c r="Z637" s="276"/>
      <c r="AB637" s="278" t="str">
        <f t="shared" si="95"/>
        <v/>
      </c>
    </row>
    <row r="638" spans="1:28" s="277" customFormat="1" ht="20">
      <c r="A638" s="216"/>
      <c r="B638" s="217"/>
      <c r="C638" s="221"/>
      <c r="D638" s="283"/>
      <c r="E638" s="217"/>
      <c r="F638" s="217"/>
      <c r="G638" s="217"/>
      <c r="H638" s="218"/>
      <c r="I638" s="219"/>
      <c r="J638" s="219"/>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si="94"/>
        <v>0</v>
      </c>
      <c r="Y638" s="276"/>
      <c r="Z638" s="276"/>
      <c r="AB638" s="278" t="str">
        <f t="shared" si="95"/>
        <v/>
      </c>
    </row>
    <row r="639" spans="1:28" s="277" customFormat="1" ht="20">
      <c r="A639" s="216"/>
      <c r="B639" s="217"/>
      <c r="C639" s="221"/>
      <c r="D639" s="283"/>
      <c r="E639" s="217"/>
      <c r="F639" s="217"/>
      <c r="G639" s="217"/>
      <c r="H639" s="218"/>
      <c r="I639" s="219"/>
      <c r="J639" s="219"/>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si="94"/>
        <v>0</v>
      </c>
      <c r="Y639" s="276"/>
      <c r="Z639" s="276"/>
      <c r="AB639" s="278" t="str">
        <f t="shared" si="95"/>
        <v/>
      </c>
    </row>
    <row r="640" spans="1:28" s="277" customFormat="1" ht="20">
      <c r="A640" s="216"/>
      <c r="B640" s="217"/>
      <c r="C640" s="221"/>
      <c r="D640" s="283"/>
      <c r="E640" s="217"/>
      <c r="F640" s="217"/>
      <c r="G640" s="217"/>
      <c r="H640" s="218"/>
      <c r="I640" s="219"/>
      <c r="J640" s="219"/>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si="94"/>
        <v>0</v>
      </c>
      <c r="Y640" s="276"/>
      <c r="Z640" s="276"/>
      <c r="AB640" s="278" t="str">
        <f t="shared" si="95"/>
        <v/>
      </c>
    </row>
    <row r="641" spans="1:28" s="277" customFormat="1" ht="20">
      <c r="A641" s="216"/>
      <c r="B641" s="217"/>
      <c r="C641" s="221"/>
      <c r="D641" s="283"/>
      <c r="E641" s="217"/>
      <c r="F641" s="217"/>
      <c r="G641" s="217"/>
      <c r="H641" s="218"/>
      <c r="I641" s="219"/>
      <c r="J641" s="219"/>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si="94"/>
        <v>0</v>
      </c>
      <c r="Y641" s="276"/>
      <c r="Z641" s="276"/>
      <c r="AB641" s="278" t="str">
        <f t="shared" si="95"/>
        <v/>
      </c>
    </row>
    <row r="642" spans="1:28" s="277" customFormat="1" ht="20">
      <c r="A642" s="216"/>
      <c r="B642" s="217"/>
      <c r="C642" s="221"/>
      <c r="D642" s="283"/>
      <c r="E642" s="217"/>
      <c r="F642" s="217"/>
      <c r="G642" s="217"/>
      <c r="H642" s="218"/>
      <c r="I642" s="219"/>
      <c r="J642" s="219"/>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si="94"/>
        <v>0</v>
      </c>
      <c r="Y642" s="276"/>
      <c r="Z642" s="276"/>
      <c r="AB642" s="278" t="str">
        <f t="shared" si="95"/>
        <v/>
      </c>
    </row>
    <row r="643" spans="1:28" s="277" customFormat="1" ht="20">
      <c r="A643" s="216"/>
      <c r="B643" s="217"/>
      <c r="C643" s="221"/>
      <c r="D643" s="283"/>
      <c r="E643" s="217"/>
      <c r="F643" s="217"/>
      <c r="G643" s="217"/>
      <c r="H643" s="218"/>
      <c r="I643" s="219"/>
      <c r="J643" s="219"/>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si="94"/>
        <v>0</v>
      </c>
      <c r="Y643" s="276"/>
      <c r="Z643" s="276"/>
      <c r="AB643" s="278" t="str">
        <f t="shared" si="95"/>
        <v/>
      </c>
    </row>
    <row r="644" spans="1:28" s="277" customFormat="1" ht="20">
      <c r="A644" s="216"/>
      <c r="B644" s="217"/>
      <c r="C644" s="221"/>
      <c r="D644" s="283"/>
      <c r="E644" s="217"/>
      <c r="F644" s="217"/>
      <c r="G644" s="217"/>
      <c r="H644" s="218"/>
      <c r="I644" s="219"/>
      <c r="J644" s="219"/>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si="94"/>
        <v>0</v>
      </c>
      <c r="Y644" s="276"/>
      <c r="Z644" s="276"/>
      <c r="AB644" s="278" t="str">
        <f t="shared" si="95"/>
        <v/>
      </c>
    </row>
    <row r="645" spans="1:28" s="277" customFormat="1" ht="20">
      <c r="A645" s="216"/>
      <c r="B645" s="217"/>
      <c r="C645" s="221"/>
      <c r="D645" s="283"/>
      <c r="E645" s="217"/>
      <c r="F645" s="217"/>
      <c r="G645" s="217"/>
      <c r="H645" s="218"/>
      <c r="I645" s="219"/>
      <c r="J645" s="219"/>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si="94"/>
        <v>0</v>
      </c>
      <c r="Y645" s="276"/>
      <c r="Z645" s="276"/>
      <c r="AB645" s="278" t="str">
        <f t="shared" si="95"/>
        <v/>
      </c>
    </row>
    <row r="646" spans="1:28" s="277" customFormat="1" ht="20">
      <c r="A646" s="216"/>
      <c r="B646" s="217"/>
      <c r="C646" s="221"/>
      <c r="D646" s="283"/>
      <c r="E646" s="217"/>
      <c r="F646" s="217"/>
      <c r="G646" s="217"/>
      <c r="H646" s="218"/>
      <c r="I646" s="219"/>
      <c r="J646" s="219"/>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si="94"/>
        <v>0</v>
      </c>
      <c r="Y646" s="276"/>
      <c r="Z646" s="276"/>
      <c r="AB646" s="278" t="str">
        <f t="shared" si="95"/>
        <v/>
      </c>
    </row>
    <row r="647" spans="1:28" s="277" customFormat="1" ht="20">
      <c r="A647" s="216"/>
      <c r="B647" s="217"/>
      <c r="C647" s="221"/>
      <c r="D647" s="283"/>
      <c r="E647" s="217"/>
      <c r="F647" s="217"/>
      <c r="G647" s="217"/>
      <c r="H647" s="218"/>
      <c r="I647" s="219"/>
      <c r="J647" s="219"/>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si="94"/>
        <v>0</v>
      </c>
      <c r="Y647" s="276"/>
      <c r="Z647" s="276"/>
      <c r="AB647" s="278" t="str">
        <f t="shared" si="95"/>
        <v/>
      </c>
    </row>
    <row r="648" spans="1:28" s="277" customFormat="1" ht="20">
      <c r="A648" s="216"/>
      <c r="B648" s="217"/>
      <c r="C648" s="221"/>
      <c r="D648" s="283"/>
      <c r="E648" s="217"/>
      <c r="F648" s="217"/>
      <c r="G648" s="217"/>
      <c r="H648" s="218"/>
      <c r="I648" s="219"/>
      <c r="J648" s="219"/>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si="94"/>
        <v>0</v>
      </c>
      <c r="Y648" s="276"/>
      <c r="Z648" s="276"/>
      <c r="AB648" s="278" t="str">
        <f t="shared" si="95"/>
        <v/>
      </c>
    </row>
    <row r="649" spans="1:28" s="277" customFormat="1" ht="20">
      <c r="A649" s="216"/>
      <c r="B649" s="217"/>
      <c r="C649" s="221"/>
      <c r="D649" s="283"/>
      <c r="E649" s="217"/>
      <c r="F649" s="217"/>
      <c r="G649" s="217"/>
      <c r="H649" s="218"/>
      <c r="I649" s="219"/>
      <c r="J649" s="219"/>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si="94"/>
        <v>0</v>
      </c>
      <c r="Y649" s="276"/>
      <c r="Z649" s="276"/>
      <c r="AB649" s="278" t="str">
        <f t="shared" si="95"/>
        <v/>
      </c>
    </row>
    <row r="650" spans="1:28" s="277" customFormat="1" ht="20">
      <c r="A650" s="216"/>
      <c r="B650" s="217"/>
      <c r="C650" s="221"/>
      <c r="D650" s="283"/>
      <c r="E650" s="217"/>
      <c r="F650" s="217"/>
      <c r="G650" s="217"/>
      <c r="H650" s="218"/>
      <c r="I650" s="219"/>
      <c r="J650" s="219"/>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si="94"/>
        <v>0</v>
      </c>
      <c r="Y650" s="276"/>
      <c r="Z650" s="276"/>
      <c r="AB650" s="278" t="str">
        <f t="shared" si="95"/>
        <v/>
      </c>
    </row>
    <row r="651" spans="1:28" s="277" customFormat="1" ht="20">
      <c r="A651" s="216"/>
      <c r="B651" s="217"/>
      <c r="C651" s="221"/>
      <c r="D651" s="283"/>
      <c r="E651" s="217"/>
      <c r="F651" s="217"/>
      <c r="G651" s="217"/>
      <c r="H651" s="218"/>
      <c r="I651" s="219"/>
      <c r="J651" s="219"/>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si="94"/>
        <v>0</v>
      </c>
      <c r="Y651" s="276"/>
      <c r="Z651" s="276"/>
      <c r="AB651" s="278" t="str">
        <f t="shared" si="95"/>
        <v/>
      </c>
    </row>
    <row r="652" spans="1:28" s="277" customFormat="1" ht="20">
      <c r="A652" s="216"/>
      <c r="B652" s="217"/>
      <c r="C652" s="221"/>
      <c r="D652" s="283"/>
      <c r="E652" s="217"/>
      <c r="F652" s="217"/>
      <c r="G652" s="217"/>
      <c r="H652" s="218"/>
      <c r="I652" s="219"/>
      <c r="J652" s="219"/>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si="94"/>
        <v>0</v>
      </c>
      <c r="Y652" s="276"/>
      <c r="Z652" s="276"/>
      <c r="AB652" s="278" t="str">
        <f t="shared" si="95"/>
        <v/>
      </c>
    </row>
    <row r="653" spans="1:28" s="277" customFormat="1" ht="20">
      <c r="A653" s="216"/>
      <c r="B653" s="217"/>
      <c r="C653" s="221"/>
      <c r="D653" s="283"/>
      <c r="E653" s="217"/>
      <c r="F653" s="217"/>
      <c r="G653" s="217"/>
      <c r="H653" s="218"/>
      <c r="I653" s="219"/>
      <c r="J653" s="219"/>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si="94"/>
        <v>0</v>
      </c>
      <c r="Y653" s="276"/>
      <c r="Z653" s="276"/>
      <c r="AB653" s="278" t="str">
        <f t="shared" si="95"/>
        <v/>
      </c>
    </row>
    <row r="654" spans="1:28" s="277" customFormat="1" ht="20">
      <c r="A654" s="216"/>
      <c r="B654" s="217"/>
      <c r="C654" s="221"/>
      <c r="D654" s="283"/>
      <c r="E654" s="217"/>
      <c r="F654" s="217"/>
      <c r="G654" s="217"/>
      <c r="H654" s="218"/>
      <c r="I654" s="219"/>
      <c r="J654" s="219"/>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si="94"/>
        <v>0</v>
      </c>
      <c r="Y654" s="276"/>
      <c r="Z654" s="276"/>
      <c r="AB654" s="278" t="str">
        <f t="shared" si="95"/>
        <v/>
      </c>
    </row>
    <row r="655" spans="1:28" s="277" customFormat="1" ht="20">
      <c r="A655" s="216"/>
      <c r="B655" s="217"/>
      <c r="C655" s="221"/>
      <c r="D655" s="283"/>
      <c r="E655" s="217"/>
      <c r="F655" s="217"/>
      <c r="G655" s="217"/>
      <c r="H655" s="218"/>
      <c r="I655" s="219"/>
      <c r="J655" s="219"/>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si="94"/>
        <v>0</v>
      </c>
      <c r="Y655" s="276"/>
      <c r="Z655" s="276"/>
      <c r="AB655" s="278" t="str">
        <f t="shared" si="95"/>
        <v/>
      </c>
    </row>
    <row r="656" spans="1:28" s="277" customFormat="1" ht="20">
      <c r="A656" s="216"/>
      <c r="B656" s="217"/>
      <c r="C656" s="221"/>
      <c r="D656" s="283"/>
      <c r="E656" s="217"/>
      <c r="F656" s="217"/>
      <c r="G656" s="217"/>
      <c r="H656" s="218"/>
      <c r="I656" s="219"/>
      <c r="J656" s="219"/>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si="94"/>
        <v>0</v>
      </c>
      <c r="Y656" s="276"/>
      <c r="Z656" s="276"/>
      <c r="AB656" s="278" t="str">
        <f t="shared" si="95"/>
        <v/>
      </c>
    </row>
    <row r="657" spans="1:28" s="277" customFormat="1" ht="20">
      <c r="A657" s="216"/>
      <c r="B657" s="217"/>
      <c r="C657" s="221"/>
      <c r="D657" s="283"/>
      <c r="E657" s="217"/>
      <c r="F657" s="217"/>
      <c r="G657" s="217"/>
      <c r="H657" s="218"/>
      <c r="I657" s="219"/>
      <c r="J657" s="219"/>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si="94"/>
        <v>0</v>
      </c>
      <c r="Y657" s="276"/>
      <c r="Z657" s="276"/>
      <c r="AB657" s="278" t="str">
        <f t="shared" si="95"/>
        <v/>
      </c>
    </row>
    <row r="658" spans="1:28" s="277" customFormat="1" ht="20">
      <c r="A658" s="216"/>
      <c r="B658" s="217"/>
      <c r="C658" s="221"/>
      <c r="D658" s="283"/>
      <c r="E658" s="217"/>
      <c r="F658" s="217"/>
      <c r="G658" s="217"/>
      <c r="H658" s="218"/>
      <c r="I658" s="219"/>
      <c r="J658" s="219"/>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si="94"/>
        <v>0</v>
      </c>
      <c r="Y658" s="276"/>
      <c r="Z658" s="276"/>
      <c r="AB658" s="278" t="str">
        <f t="shared" si="95"/>
        <v/>
      </c>
    </row>
    <row r="659" spans="1:28" s="277" customFormat="1" ht="20">
      <c r="A659" s="216"/>
      <c r="B659" s="217"/>
      <c r="C659" s="221"/>
      <c r="D659" s="283"/>
      <c r="E659" s="217"/>
      <c r="F659" s="217"/>
      <c r="G659" s="217"/>
      <c r="H659" s="218"/>
      <c r="I659" s="219"/>
      <c r="J659" s="219"/>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si="94"/>
        <v>0</v>
      </c>
      <c r="Y659" s="276"/>
      <c r="Z659" s="276"/>
      <c r="AB659" s="278" t="str">
        <f t="shared" si="95"/>
        <v/>
      </c>
    </row>
    <row r="660" spans="1:28" s="277" customFormat="1" ht="20">
      <c r="A660" s="216"/>
      <c r="B660" s="217"/>
      <c r="C660" s="221"/>
      <c r="D660" s="283"/>
      <c r="E660" s="217"/>
      <c r="F660" s="217"/>
      <c r="G660" s="217"/>
      <c r="H660" s="218"/>
      <c r="I660" s="219"/>
      <c r="J660" s="219"/>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si="94"/>
        <v>0</v>
      </c>
      <c r="Y660" s="276"/>
      <c r="Z660" s="276"/>
      <c r="AB660" s="278" t="str">
        <f t="shared" si="95"/>
        <v/>
      </c>
    </row>
    <row r="661" spans="1:28" s="277" customFormat="1" ht="20">
      <c r="A661" s="216"/>
      <c r="B661" s="217"/>
      <c r="C661" s="221"/>
      <c r="D661" s="283"/>
      <c r="E661" s="217"/>
      <c r="F661" s="217"/>
      <c r="G661" s="217"/>
      <c r="H661" s="218"/>
      <c r="I661" s="219"/>
      <c r="J661" s="219"/>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si="94"/>
        <v>0</v>
      </c>
      <c r="Y661" s="276"/>
      <c r="Z661" s="276"/>
      <c r="AB661" s="278" t="str">
        <f t="shared" si="95"/>
        <v/>
      </c>
    </row>
    <row r="662" spans="1:28" s="277" customFormat="1" ht="20">
      <c r="A662" s="216"/>
      <c r="B662" s="217"/>
      <c r="C662" s="221"/>
      <c r="D662" s="283"/>
      <c r="E662" s="217"/>
      <c r="F662" s="217"/>
      <c r="G662" s="217"/>
      <c r="H662" s="218"/>
      <c r="I662" s="219"/>
      <c r="J662" s="219"/>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si="94"/>
        <v>0</v>
      </c>
      <c r="Y662" s="276"/>
      <c r="Z662" s="276"/>
      <c r="AB662" s="278" t="str">
        <f t="shared" si="95"/>
        <v/>
      </c>
    </row>
    <row r="663" spans="1:28" s="277" customFormat="1" ht="20">
      <c r="A663" s="216"/>
      <c r="B663" s="217"/>
      <c r="C663" s="221"/>
      <c r="D663" s="283"/>
      <c r="E663" s="217"/>
      <c r="F663" s="217"/>
      <c r="G663" s="217"/>
      <c r="H663" s="218"/>
      <c r="I663" s="219"/>
      <c r="J663" s="219"/>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si="94"/>
        <v>0</v>
      </c>
      <c r="Y663" s="276"/>
      <c r="Z663" s="276"/>
      <c r="AB663" s="278" t="str">
        <f t="shared" si="95"/>
        <v/>
      </c>
    </row>
    <row r="664" spans="1:28" s="277" customFormat="1" ht="20">
      <c r="A664" s="216"/>
      <c r="B664" s="217"/>
      <c r="C664" s="221"/>
      <c r="D664" s="283"/>
      <c r="E664" s="217"/>
      <c r="F664" s="217"/>
      <c r="G664" s="217"/>
      <c r="H664" s="218"/>
      <c r="I664" s="219"/>
      <c r="J664" s="219"/>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si="94"/>
        <v>0</v>
      </c>
      <c r="Y664" s="276"/>
      <c r="Z664" s="276"/>
      <c r="AB664" s="278" t="str">
        <f t="shared" si="95"/>
        <v/>
      </c>
    </row>
    <row r="665" spans="1:28" s="277" customFormat="1" ht="20">
      <c r="A665" s="216"/>
      <c r="B665" s="217"/>
      <c r="C665" s="221"/>
      <c r="D665" s="283"/>
      <c r="E665" s="217"/>
      <c r="F665" s="217"/>
      <c r="G665" s="217"/>
      <c r="H665" s="218"/>
      <c r="I665" s="219"/>
      <c r="J665" s="219"/>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si="94"/>
        <v>0</v>
      </c>
      <c r="Y665" s="276"/>
      <c r="Z665" s="276"/>
      <c r="AB665" s="278" t="str">
        <f t="shared" si="95"/>
        <v/>
      </c>
    </row>
    <row r="666" spans="1:28" s="277" customFormat="1" ht="20">
      <c r="A666" s="216"/>
      <c r="B666" s="217"/>
      <c r="C666" s="221"/>
      <c r="D666" s="283"/>
      <c r="E666" s="217"/>
      <c r="F666" s="217"/>
      <c r="G666" s="217"/>
      <c r="H666" s="218"/>
      <c r="I666" s="219"/>
      <c r="J666" s="219"/>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si="94"/>
        <v>0</v>
      </c>
      <c r="Y666" s="276"/>
      <c r="Z666" s="276"/>
      <c r="AB666" s="278" t="str">
        <f t="shared" si="95"/>
        <v/>
      </c>
    </row>
    <row r="667" spans="1:28" s="277" customFormat="1" ht="20">
      <c r="A667" s="216"/>
      <c r="B667" s="217"/>
      <c r="C667" s="221"/>
      <c r="D667" s="283"/>
      <c r="E667" s="217"/>
      <c r="F667" s="217"/>
      <c r="G667" s="217"/>
      <c r="H667" s="218"/>
      <c r="I667" s="219"/>
      <c r="J667" s="219"/>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si="94"/>
        <v>0</v>
      </c>
      <c r="Y667" s="276"/>
      <c r="Z667" s="276"/>
      <c r="AB667" s="278" t="str">
        <f t="shared" si="95"/>
        <v/>
      </c>
    </row>
    <row r="668" spans="1:28" s="277" customFormat="1" ht="20">
      <c r="A668" s="216"/>
      <c r="B668" s="217"/>
      <c r="C668" s="221"/>
      <c r="D668" s="283"/>
      <c r="E668" s="217"/>
      <c r="F668" s="217"/>
      <c r="G668" s="217"/>
      <c r="H668" s="218"/>
      <c r="I668" s="219"/>
      <c r="J668" s="219"/>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si="97">IF(AND(C668="Smelter not listed",OR(LEN(D668)=0,LEN(E668)=0)),1,0)</f>
        <v>0</v>
      </c>
      <c r="Y668" s="276"/>
      <c r="Z668" s="276"/>
      <c r="AB668" s="278" t="str">
        <f t="shared" ref="AB668:AB698" si="98">B668&amp;C668</f>
        <v/>
      </c>
    </row>
    <row r="669" spans="1:28" s="277" customFormat="1" ht="20">
      <c r="A669" s="216"/>
      <c r="B669" s="217"/>
      <c r="C669" s="221"/>
      <c r="D669" s="283"/>
      <c r="E669" s="217"/>
      <c r="F669" s="217"/>
      <c r="G669" s="217"/>
      <c r="H669" s="218"/>
      <c r="I669" s="219"/>
      <c r="J669" s="219"/>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si="97"/>
        <v>0</v>
      </c>
      <c r="Y669" s="276"/>
      <c r="Z669" s="276"/>
      <c r="AB669" s="278" t="str">
        <f t="shared" si="98"/>
        <v/>
      </c>
    </row>
    <row r="670" spans="1:28" s="277" customFormat="1" ht="20">
      <c r="A670" s="216"/>
      <c r="B670" s="217"/>
      <c r="C670" s="221"/>
      <c r="D670" s="283"/>
      <c r="E670" s="217"/>
      <c r="F670" s="217"/>
      <c r="G670" s="217"/>
      <c r="H670" s="218"/>
      <c r="I670" s="219"/>
      <c r="J670" s="219"/>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si="97"/>
        <v>0</v>
      </c>
      <c r="Y670" s="276"/>
      <c r="Z670" s="276"/>
      <c r="AB670" s="278" t="str">
        <f t="shared" si="98"/>
        <v/>
      </c>
    </row>
    <row r="671" spans="1:28" s="277" customFormat="1" ht="20">
      <c r="A671" s="216"/>
      <c r="B671" s="217"/>
      <c r="C671" s="221"/>
      <c r="D671" s="283"/>
      <c r="E671" s="217"/>
      <c r="F671" s="217"/>
      <c r="G671" s="217"/>
      <c r="H671" s="218"/>
      <c r="I671" s="219"/>
      <c r="J671" s="219"/>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si="97"/>
        <v>0</v>
      </c>
      <c r="Y671" s="276"/>
      <c r="Z671" s="276"/>
      <c r="AB671" s="278" t="str">
        <f t="shared" si="98"/>
        <v/>
      </c>
    </row>
    <row r="672" spans="1:28" s="277" customFormat="1" ht="20">
      <c r="A672" s="216"/>
      <c r="B672" s="217"/>
      <c r="C672" s="221"/>
      <c r="D672" s="283"/>
      <c r="E672" s="217"/>
      <c r="F672" s="217"/>
      <c r="G672" s="217"/>
      <c r="H672" s="218"/>
      <c r="I672" s="219"/>
      <c r="J672" s="219"/>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si="97"/>
        <v>0</v>
      </c>
      <c r="Y672" s="276"/>
      <c r="Z672" s="276"/>
      <c r="AB672" s="278" t="str">
        <f t="shared" si="98"/>
        <v/>
      </c>
    </row>
    <row r="673" spans="1:28" s="277" customFormat="1" ht="20">
      <c r="A673" s="216"/>
      <c r="B673" s="217"/>
      <c r="C673" s="221"/>
      <c r="D673" s="283"/>
      <c r="E673" s="217"/>
      <c r="F673" s="217"/>
      <c r="G673" s="217"/>
      <c r="H673" s="218"/>
      <c r="I673" s="219"/>
      <c r="J673" s="219"/>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si="97"/>
        <v>0</v>
      </c>
      <c r="Y673" s="276"/>
      <c r="Z673" s="276"/>
      <c r="AB673" s="278" t="str">
        <f t="shared" si="98"/>
        <v/>
      </c>
    </row>
    <row r="674" spans="1:28" s="277" customFormat="1" ht="20">
      <c r="A674" s="216"/>
      <c r="B674" s="217"/>
      <c r="C674" s="221"/>
      <c r="D674" s="283"/>
      <c r="E674" s="217"/>
      <c r="F674" s="217"/>
      <c r="G674" s="217"/>
      <c r="H674" s="218"/>
      <c r="I674" s="219"/>
      <c r="J674" s="219"/>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si="97"/>
        <v>0</v>
      </c>
      <c r="Y674" s="276"/>
      <c r="Z674" s="276"/>
      <c r="AB674" s="278" t="str">
        <f t="shared" si="98"/>
        <v/>
      </c>
    </row>
    <row r="675" spans="1:28" s="277" customFormat="1" ht="20">
      <c r="A675" s="216"/>
      <c r="B675" s="217"/>
      <c r="C675" s="221"/>
      <c r="D675" s="283"/>
      <c r="E675" s="217"/>
      <c r="F675" s="217"/>
      <c r="G675" s="217"/>
      <c r="H675" s="218"/>
      <c r="I675" s="219"/>
      <c r="J675" s="219"/>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si="97"/>
        <v>0</v>
      </c>
      <c r="Y675" s="276"/>
      <c r="Z675" s="276"/>
      <c r="AB675" s="278" t="str">
        <f t="shared" si="98"/>
        <v/>
      </c>
    </row>
    <row r="676" spans="1:28" s="277" customFormat="1" ht="20">
      <c r="A676" s="216"/>
      <c r="B676" s="217"/>
      <c r="C676" s="221"/>
      <c r="D676" s="283"/>
      <c r="E676" s="217"/>
      <c r="F676" s="217"/>
      <c r="G676" s="217"/>
      <c r="H676" s="218"/>
      <c r="I676" s="219"/>
      <c r="J676" s="219"/>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si="97"/>
        <v>0</v>
      </c>
      <c r="Y676" s="276"/>
      <c r="Z676" s="276"/>
      <c r="AB676" s="278" t="str">
        <f t="shared" si="98"/>
        <v/>
      </c>
    </row>
    <row r="677" spans="1:28" s="277" customFormat="1" ht="20">
      <c r="A677" s="216"/>
      <c r="B677" s="217"/>
      <c r="C677" s="221"/>
      <c r="D677" s="283"/>
      <c r="E677" s="217"/>
      <c r="F677" s="217"/>
      <c r="G677" s="217"/>
      <c r="H677" s="218"/>
      <c r="I677" s="219"/>
      <c r="J677" s="219"/>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si="97"/>
        <v>0</v>
      </c>
      <c r="Y677" s="276"/>
      <c r="Z677" s="276"/>
      <c r="AB677" s="278" t="str">
        <f t="shared" si="98"/>
        <v/>
      </c>
    </row>
    <row r="678" spans="1:28" s="277" customFormat="1" ht="20">
      <c r="A678" s="216"/>
      <c r="B678" s="217"/>
      <c r="C678" s="221"/>
      <c r="D678" s="283"/>
      <c r="E678" s="217"/>
      <c r="F678" s="217"/>
      <c r="G678" s="217"/>
      <c r="H678" s="218"/>
      <c r="I678" s="219"/>
      <c r="J678" s="219"/>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si="97"/>
        <v>0</v>
      </c>
      <c r="Y678" s="276"/>
      <c r="Z678" s="276"/>
      <c r="AB678" s="278" t="str">
        <f t="shared" si="98"/>
        <v/>
      </c>
    </row>
    <row r="679" spans="1:28" s="277" customFormat="1" ht="20">
      <c r="A679" s="216"/>
      <c r="B679" s="217"/>
      <c r="C679" s="221"/>
      <c r="D679" s="283"/>
      <c r="E679" s="217"/>
      <c r="F679" s="217"/>
      <c r="G679" s="217"/>
      <c r="H679" s="218"/>
      <c r="I679" s="219"/>
      <c r="J679" s="219"/>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si="97"/>
        <v>0</v>
      </c>
      <c r="Y679" s="276"/>
      <c r="Z679" s="276"/>
      <c r="AB679" s="278" t="str">
        <f t="shared" si="98"/>
        <v/>
      </c>
    </row>
    <row r="680" spans="1:28" s="277" customFormat="1" ht="20">
      <c r="A680" s="216"/>
      <c r="B680" s="217"/>
      <c r="C680" s="221"/>
      <c r="D680" s="283"/>
      <c r="E680" s="217"/>
      <c r="F680" s="217"/>
      <c r="G680" s="217"/>
      <c r="H680" s="218"/>
      <c r="I680" s="219"/>
      <c r="J680" s="219"/>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si="97"/>
        <v>0</v>
      </c>
      <c r="Y680" s="276"/>
      <c r="Z680" s="276"/>
      <c r="AB680" s="278" t="str">
        <f t="shared" si="98"/>
        <v/>
      </c>
    </row>
    <row r="681" spans="1:28" s="277" customFormat="1" ht="20">
      <c r="A681" s="216"/>
      <c r="B681" s="217"/>
      <c r="C681" s="221"/>
      <c r="D681" s="283"/>
      <c r="E681" s="217"/>
      <c r="F681" s="217"/>
      <c r="G681" s="217"/>
      <c r="H681" s="218"/>
      <c r="I681" s="219"/>
      <c r="J681" s="219"/>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si="97"/>
        <v>0</v>
      </c>
      <c r="Y681" s="276"/>
      <c r="Z681" s="276"/>
      <c r="AB681" s="278" t="str">
        <f t="shared" si="98"/>
        <v/>
      </c>
    </row>
    <row r="682" spans="1:28" s="277" customFormat="1" ht="20">
      <c r="A682" s="216"/>
      <c r="B682" s="217"/>
      <c r="C682" s="221"/>
      <c r="D682" s="283"/>
      <c r="E682" s="217"/>
      <c r="F682" s="217"/>
      <c r="G682" s="217"/>
      <c r="H682" s="218"/>
      <c r="I682" s="219"/>
      <c r="J682" s="219"/>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si="97"/>
        <v>0</v>
      </c>
      <c r="Y682" s="276"/>
      <c r="Z682" s="276"/>
      <c r="AB682" s="278" t="str">
        <f t="shared" si="98"/>
        <v/>
      </c>
    </row>
    <row r="683" spans="1:28" s="277" customFormat="1" ht="20">
      <c r="A683" s="216"/>
      <c r="B683" s="217"/>
      <c r="C683" s="221"/>
      <c r="D683" s="283"/>
      <c r="E683" s="217"/>
      <c r="F683" s="217"/>
      <c r="G683" s="217"/>
      <c r="H683" s="218"/>
      <c r="I683" s="219"/>
      <c r="J683" s="219"/>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si="97"/>
        <v>0</v>
      </c>
      <c r="Y683" s="276"/>
      <c r="Z683" s="276"/>
      <c r="AB683" s="278" t="str">
        <f t="shared" si="98"/>
        <v/>
      </c>
    </row>
    <row r="684" spans="1:28" s="277" customFormat="1" ht="20">
      <c r="A684" s="216"/>
      <c r="B684" s="217"/>
      <c r="C684" s="221"/>
      <c r="D684" s="283"/>
      <c r="E684" s="217"/>
      <c r="F684" s="217"/>
      <c r="G684" s="217"/>
      <c r="H684" s="218"/>
      <c r="I684" s="219"/>
      <c r="J684" s="219"/>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si="97"/>
        <v>0</v>
      </c>
      <c r="Y684" s="276"/>
      <c r="Z684" s="276"/>
      <c r="AB684" s="278" t="str">
        <f t="shared" si="98"/>
        <v/>
      </c>
    </row>
    <row r="685" spans="1:28" s="277" customFormat="1" ht="20">
      <c r="A685" s="216"/>
      <c r="B685" s="217"/>
      <c r="C685" s="221"/>
      <c r="D685" s="283"/>
      <c r="E685" s="217"/>
      <c r="F685" s="217"/>
      <c r="G685" s="217"/>
      <c r="H685" s="218"/>
      <c r="I685" s="219"/>
      <c r="J685" s="219"/>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si="97"/>
        <v>0</v>
      </c>
      <c r="Y685" s="276"/>
      <c r="Z685" s="276"/>
      <c r="AB685" s="278" t="str">
        <f t="shared" si="98"/>
        <v/>
      </c>
    </row>
    <row r="686" spans="1:28" s="277" customFormat="1" ht="20">
      <c r="A686" s="216"/>
      <c r="B686" s="217"/>
      <c r="C686" s="221"/>
      <c r="D686" s="283"/>
      <c r="E686" s="217"/>
      <c r="F686" s="217"/>
      <c r="G686" s="217"/>
      <c r="H686" s="218"/>
      <c r="I686" s="219"/>
      <c r="J686" s="219"/>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si="97"/>
        <v>0</v>
      </c>
      <c r="Y686" s="276"/>
      <c r="Z686" s="276"/>
      <c r="AB686" s="278" t="str">
        <f t="shared" si="98"/>
        <v/>
      </c>
    </row>
    <row r="687" spans="1:28" s="277" customFormat="1" ht="20">
      <c r="A687" s="216"/>
      <c r="B687" s="217"/>
      <c r="C687" s="221"/>
      <c r="D687" s="283"/>
      <c r="E687" s="217"/>
      <c r="F687" s="217"/>
      <c r="G687" s="217"/>
      <c r="H687" s="218"/>
      <c r="I687" s="219"/>
      <c r="J687" s="219"/>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si="97"/>
        <v>0</v>
      </c>
      <c r="Y687" s="276"/>
      <c r="Z687" s="276"/>
      <c r="AB687" s="278" t="str">
        <f t="shared" si="98"/>
        <v/>
      </c>
    </row>
    <row r="688" spans="1:28" s="277" customFormat="1" ht="20">
      <c r="A688" s="216"/>
      <c r="B688" s="217"/>
      <c r="C688" s="221"/>
      <c r="D688" s="283"/>
      <c r="E688" s="217"/>
      <c r="F688" s="217"/>
      <c r="G688" s="217"/>
      <c r="H688" s="218"/>
      <c r="I688" s="219"/>
      <c r="J688" s="219"/>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si="97"/>
        <v>0</v>
      </c>
      <c r="Y688" s="276"/>
      <c r="Z688" s="276"/>
      <c r="AB688" s="278" t="str">
        <f t="shared" si="98"/>
        <v/>
      </c>
    </row>
    <row r="689" spans="1:28" s="277" customFormat="1" ht="20">
      <c r="A689" s="216"/>
      <c r="B689" s="217"/>
      <c r="C689" s="221"/>
      <c r="D689" s="283"/>
      <c r="E689" s="217"/>
      <c r="F689" s="217"/>
      <c r="G689" s="217"/>
      <c r="H689" s="218"/>
      <c r="I689" s="219"/>
      <c r="J689" s="219"/>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si="97"/>
        <v>0</v>
      </c>
      <c r="Y689" s="276"/>
      <c r="Z689" s="276"/>
      <c r="AB689" s="278" t="str">
        <f t="shared" si="98"/>
        <v/>
      </c>
    </row>
    <row r="690" spans="1:28" s="277" customFormat="1" ht="20">
      <c r="A690" s="216"/>
      <c r="B690" s="217"/>
      <c r="C690" s="221"/>
      <c r="D690" s="283"/>
      <c r="E690" s="217"/>
      <c r="F690" s="217"/>
      <c r="G690" s="217"/>
      <c r="H690" s="218"/>
      <c r="I690" s="219"/>
      <c r="J690" s="219"/>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si="97"/>
        <v>0</v>
      </c>
      <c r="Y690" s="276"/>
      <c r="Z690" s="276"/>
      <c r="AB690" s="278" t="str">
        <f t="shared" si="98"/>
        <v/>
      </c>
    </row>
    <row r="691" spans="1:28" s="277" customFormat="1" ht="20">
      <c r="A691" s="216"/>
      <c r="B691" s="217"/>
      <c r="C691" s="221"/>
      <c r="D691" s="283"/>
      <c r="E691" s="217"/>
      <c r="F691" s="217"/>
      <c r="G691" s="217"/>
      <c r="H691" s="218"/>
      <c r="I691" s="219"/>
      <c r="J691" s="219"/>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si="97"/>
        <v>0</v>
      </c>
      <c r="Y691" s="276"/>
      <c r="Z691" s="276"/>
      <c r="AB691" s="278" t="str">
        <f t="shared" si="98"/>
        <v/>
      </c>
    </row>
    <row r="692" spans="1:28" s="277" customFormat="1" ht="20">
      <c r="A692" s="216"/>
      <c r="B692" s="217"/>
      <c r="C692" s="221"/>
      <c r="D692" s="283"/>
      <c r="E692" s="217"/>
      <c r="F692" s="217"/>
      <c r="G692" s="217"/>
      <c r="H692" s="218"/>
      <c r="I692" s="219"/>
      <c r="J692" s="219"/>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si="97"/>
        <v>0</v>
      </c>
      <c r="Y692" s="276"/>
      <c r="Z692" s="276"/>
      <c r="AB692" s="278" t="str">
        <f t="shared" si="98"/>
        <v/>
      </c>
    </row>
    <row r="693" spans="1:28" s="277" customFormat="1" ht="20">
      <c r="A693" s="216"/>
      <c r="B693" s="217"/>
      <c r="C693" s="221"/>
      <c r="D693" s="283"/>
      <c r="E693" s="217"/>
      <c r="F693" s="217"/>
      <c r="G693" s="217"/>
      <c r="H693" s="218"/>
      <c r="I693" s="219"/>
      <c r="J693" s="219"/>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si="97"/>
        <v>0</v>
      </c>
      <c r="Y693" s="276"/>
      <c r="Z693" s="276"/>
      <c r="AB693" s="278" t="str">
        <f t="shared" si="98"/>
        <v/>
      </c>
    </row>
    <row r="694" spans="1:28" s="277" customFormat="1" ht="20">
      <c r="A694" s="216"/>
      <c r="B694" s="217"/>
      <c r="C694" s="221"/>
      <c r="D694" s="283"/>
      <c r="E694" s="217"/>
      <c r="F694" s="217"/>
      <c r="G694" s="217"/>
      <c r="H694" s="218"/>
      <c r="I694" s="219"/>
      <c r="J694" s="219"/>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si="97"/>
        <v>0</v>
      </c>
      <c r="Y694" s="276"/>
      <c r="Z694" s="276"/>
      <c r="AB694" s="278" t="str">
        <f t="shared" si="98"/>
        <v/>
      </c>
    </row>
    <row r="695" spans="1:28" s="277" customFormat="1" ht="20">
      <c r="A695" s="216"/>
      <c r="B695" s="217"/>
      <c r="C695" s="221"/>
      <c r="D695" s="283"/>
      <c r="E695" s="217"/>
      <c r="F695" s="217"/>
      <c r="G695" s="217"/>
      <c r="H695" s="218"/>
      <c r="I695" s="219"/>
      <c r="J695" s="219"/>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si="97"/>
        <v>0</v>
      </c>
      <c r="Y695" s="276"/>
      <c r="Z695" s="276"/>
      <c r="AB695" s="278" t="str">
        <f t="shared" si="98"/>
        <v/>
      </c>
    </row>
    <row r="696" spans="1:28" s="277" customFormat="1" ht="20">
      <c r="A696" s="216"/>
      <c r="B696" s="217"/>
      <c r="C696" s="221"/>
      <c r="D696" s="283"/>
      <c r="E696" s="217"/>
      <c r="F696" s="217"/>
      <c r="G696" s="217"/>
      <c r="H696" s="218"/>
      <c r="I696" s="219"/>
      <c r="J696" s="219"/>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si="97"/>
        <v>0</v>
      </c>
      <c r="Y696" s="276"/>
      <c r="Z696" s="276"/>
      <c r="AB696" s="278" t="str">
        <f t="shared" si="98"/>
        <v/>
      </c>
    </row>
    <row r="697" spans="1:28" s="277" customFormat="1" ht="20">
      <c r="A697" s="216"/>
      <c r="B697" s="217"/>
      <c r="C697" s="221"/>
      <c r="D697" s="283"/>
      <c r="E697" s="217"/>
      <c r="F697" s="217"/>
      <c r="G697" s="217"/>
      <c r="H697" s="218"/>
      <c r="I697" s="219"/>
      <c r="J697" s="219"/>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si="97"/>
        <v>0</v>
      </c>
      <c r="Y697" s="276"/>
      <c r="Z697" s="276"/>
      <c r="AB697" s="278" t="str">
        <f t="shared" si="98"/>
        <v/>
      </c>
    </row>
    <row r="698" spans="1:28" s="277" customFormat="1" ht="20">
      <c r="A698" s="216"/>
      <c r="B698" s="217"/>
      <c r="C698" s="221"/>
      <c r="D698" s="283"/>
      <c r="E698" s="217"/>
      <c r="F698" s="217"/>
      <c r="G698" s="217"/>
      <c r="H698" s="218"/>
      <c r="I698" s="219"/>
      <c r="J698" s="219"/>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si="97"/>
        <v>0</v>
      </c>
      <c r="Y698" s="276"/>
      <c r="Z698" s="276"/>
      <c r="AB698" s="278" t="str">
        <f t="shared" si="98"/>
        <v/>
      </c>
    </row>
    <row r="699" spans="1:28" s="277" customFormat="1" ht="20">
      <c r="A699" s="216"/>
      <c r="B699" s="217"/>
      <c r="C699" s="221"/>
      <c r="D699" s="283"/>
      <c r="E699" s="217"/>
      <c r="F699" s="217"/>
      <c r="G699" s="217"/>
      <c r="H699" s="218"/>
      <c r="I699" s="219"/>
      <c r="J699" s="219"/>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si="100">IF(AND(C699="Smelter not listed",OR(LEN(D699)=0,LEN(E699)=0)),1,0)</f>
        <v>0</v>
      </c>
      <c r="Y699" s="276"/>
      <c r="Z699" s="276"/>
      <c r="AB699" s="278" t="str">
        <f t="shared" ref="AB699" si="101">B699&amp;C699</f>
        <v/>
      </c>
    </row>
    <row r="700" spans="1:28" s="277" customFormat="1" ht="20">
      <c r="A700" s="216"/>
      <c r="B700" s="217"/>
      <c r="C700" s="221"/>
      <c r="D700" s="283"/>
      <c r="E700" s="217"/>
      <c r="F700" s="217"/>
      <c r="G700" s="217"/>
      <c r="H700" s="218"/>
      <c r="I700" s="219"/>
      <c r="J700" s="219"/>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si="103">IF(AND(C700="Smelter not listed",OR(LEN(D700)=0,LEN(E700)=0)),1,0)</f>
        <v>0</v>
      </c>
      <c r="Y700" s="276"/>
      <c r="Z700" s="276"/>
      <c r="AB700" s="278" t="str">
        <f t="shared" ref="AB700:AB731" si="104">B700&amp;C700</f>
        <v/>
      </c>
    </row>
    <row r="701" spans="1:28" s="277" customFormat="1" ht="20">
      <c r="A701" s="216"/>
      <c r="B701" s="217"/>
      <c r="C701" s="221"/>
      <c r="D701" s="283"/>
      <c r="E701" s="217"/>
      <c r="F701" s="217"/>
      <c r="G701" s="217"/>
      <c r="H701" s="218"/>
      <c r="I701" s="219"/>
      <c r="J701" s="219"/>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si="103"/>
        <v>0</v>
      </c>
      <c r="Y701" s="276"/>
      <c r="Z701" s="276"/>
      <c r="AB701" s="278" t="str">
        <f t="shared" si="104"/>
        <v/>
      </c>
    </row>
    <row r="702" spans="1:28" s="277" customFormat="1" ht="20">
      <c r="A702" s="216"/>
      <c r="B702" s="217"/>
      <c r="C702" s="221"/>
      <c r="D702" s="283"/>
      <c r="E702" s="217"/>
      <c r="F702" s="217"/>
      <c r="G702" s="217"/>
      <c r="H702" s="218"/>
      <c r="I702" s="219"/>
      <c r="J702" s="219"/>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si="103"/>
        <v>0</v>
      </c>
      <c r="Y702" s="276"/>
      <c r="Z702" s="276"/>
      <c r="AB702" s="278" t="str">
        <f t="shared" si="104"/>
        <v/>
      </c>
    </row>
    <row r="703" spans="1:28" s="277" customFormat="1" ht="20">
      <c r="A703" s="216"/>
      <c r="B703" s="217"/>
      <c r="C703" s="221"/>
      <c r="D703" s="283"/>
      <c r="E703" s="217"/>
      <c r="F703" s="217"/>
      <c r="G703" s="217"/>
      <c r="H703" s="218"/>
      <c r="I703" s="219"/>
      <c r="J703" s="219"/>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si="103"/>
        <v>0</v>
      </c>
      <c r="Y703" s="276"/>
      <c r="Z703" s="276"/>
      <c r="AB703" s="278" t="str">
        <f t="shared" si="104"/>
        <v/>
      </c>
    </row>
    <row r="704" spans="1:28" s="277" customFormat="1" ht="20">
      <c r="A704" s="216"/>
      <c r="B704" s="217"/>
      <c r="C704" s="221"/>
      <c r="D704" s="283"/>
      <c r="E704" s="217"/>
      <c r="F704" s="217"/>
      <c r="G704" s="217"/>
      <c r="H704" s="218"/>
      <c r="I704" s="219"/>
      <c r="J704" s="219"/>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si="103"/>
        <v>0</v>
      </c>
      <c r="Y704" s="276"/>
      <c r="Z704" s="276"/>
      <c r="AB704" s="278" t="str">
        <f t="shared" si="104"/>
        <v/>
      </c>
    </row>
    <row r="705" spans="1:28" s="277" customFormat="1" ht="20">
      <c r="A705" s="216"/>
      <c r="B705" s="217"/>
      <c r="C705" s="221"/>
      <c r="D705" s="283"/>
      <c r="E705" s="217"/>
      <c r="F705" s="217"/>
      <c r="G705" s="217"/>
      <c r="H705" s="218"/>
      <c r="I705" s="219"/>
      <c r="J705" s="219"/>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si="103"/>
        <v>0</v>
      </c>
      <c r="Y705" s="276"/>
      <c r="Z705" s="276"/>
      <c r="AB705" s="278" t="str">
        <f t="shared" si="104"/>
        <v/>
      </c>
    </row>
    <row r="706" spans="1:28" s="277" customFormat="1" ht="20">
      <c r="A706" s="216"/>
      <c r="B706" s="217"/>
      <c r="C706" s="221"/>
      <c r="D706" s="283"/>
      <c r="E706" s="217"/>
      <c r="F706" s="217"/>
      <c r="G706" s="217"/>
      <c r="H706" s="218"/>
      <c r="I706" s="219"/>
      <c r="J706" s="219"/>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si="103"/>
        <v>0</v>
      </c>
      <c r="Y706" s="276"/>
      <c r="Z706" s="276"/>
      <c r="AB706" s="278" t="str">
        <f t="shared" si="104"/>
        <v/>
      </c>
    </row>
    <row r="707" spans="1:28" s="277" customFormat="1" ht="20">
      <c r="A707" s="216"/>
      <c r="B707" s="217"/>
      <c r="C707" s="221"/>
      <c r="D707" s="283"/>
      <c r="E707" s="217"/>
      <c r="F707" s="217"/>
      <c r="G707" s="217"/>
      <c r="H707" s="218"/>
      <c r="I707" s="219"/>
      <c r="J707" s="219"/>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si="103"/>
        <v>0</v>
      </c>
      <c r="Y707" s="276"/>
      <c r="Z707" s="276"/>
      <c r="AB707" s="278" t="str">
        <f t="shared" si="104"/>
        <v/>
      </c>
    </row>
    <row r="708" spans="1:28" s="277" customFormat="1" ht="20">
      <c r="A708" s="216"/>
      <c r="B708" s="217"/>
      <c r="C708" s="221"/>
      <c r="D708" s="283"/>
      <c r="E708" s="217"/>
      <c r="F708" s="217"/>
      <c r="G708" s="217"/>
      <c r="H708" s="218"/>
      <c r="I708" s="219"/>
      <c r="J708" s="219"/>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si="103"/>
        <v>0</v>
      </c>
      <c r="Y708" s="276"/>
      <c r="Z708" s="276"/>
      <c r="AB708" s="278" t="str">
        <f t="shared" si="104"/>
        <v/>
      </c>
    </row>
    <row r="709" spans="1:28" s="277" customFormat="1" ht="20">
      <c r="A709" s="216"/>
      <c r="B709" s="217"/>
      <c r="C709" s="221"/>
      <c r="D709" s="283"/>
      <c r="E709" s="217"/>
      <c r="F709" s="217"/>
      <c r="G709" s="217"/>
      <c r="H709" s="218"/>
      <c r="I709" s="219"/>
      <c r="J709" s="219"/>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si="103"/>
        <v>0</v>
      </c>
      <c r="Y709" s="276"/>
      <c r="Z709" s="276"/>
      <c r="AB709" s="278" t="str">
        <f t="shared" si="104"/>
        <v/>
      </c>
    </row>
    <row r="710" spans="1:28" s="277" customFormat="1" ht="20">
      <c r="A710" s="216"/>
      <c r="B710" s="217"/>
      <c r="C710" s="221"/>
      <c r="D710" s="283"/>
      <c r="E710" s="217"/>
      <c r="F710" s="217"/>
      <c r="G710" s="217"/>
      <c r="H710" s="218"/>
      <c r="I710" s="219"/>
      <c r="J710" s="219"/>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si="103"/>
        <v>0</v>
      </c>
      <c r="Y710" s="276"/>
      <c r="Z710" s="276"/>
      <c r="AB710" s="278" t="str">
        <f t="shared" si="104"/>
        <v/>
      </c>
    </row>
    <row r="711" spans="1:28" s="277" customFormat="1" ht="20">
      <c r="A711" s="216"/>
      <c r="B711" s="217"/>
      <c r="C711" s="221"/>
      <c r="D711" s="283"/>
      <c r="E711" s="217"/>
      <c r="F711" s="217"/>
      <c r="G711" s="217"/>
      <c r="H711" s="218"/>
      <c r="I711" s="219"/>
      <c r="J711" s="219"/>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si="103"/>
        <v>0</v>
      </c>
      <c r="Y711" s="276"/>
      <c r="Z711" s="276"/>
      <c r="AB711" s="278" t="str">
        <f t="shared" si="104"/>
        <v/>
      </c>
    </row>
    <row r="712" spans="1:28" s="277" customFormat="1" ht="20">
      <c r="A712" s="216"/>
      <c r="B712" s="217"/>
      <c r="C712" s="221"/>
      <c r="D712" s="283"/>
      <c r="E712" s="217"/>
      <c r="F712" s="217"/>
      <c r="G712" s="217"/>
      <c r="H712" s="218"/>
      <c r="I712" s="219"/>
      <c r="J712" s="219"/>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si="103"/>
        <v>0</v>
      </c>
      <c r="Y712" s="276"/>
      <c r="Z712" s="276"/>
      <c r="AB712" s="278" t="str">
        <f t="shared" si="104"/>
        <v/>
      </c>
    </row>
    <row r="713" spans="1:28" s="277" customFormat="1" ht="20">
      <c r="A713" s="216"/>
      <c r="B713" s="217"/>
      <c r="C713" s="221"/>
      <c r="D713" s="283"/>
      <c r="E713" s="217"/>
      <c r="F713" s="217"/>
      <c r="G713" s="217"/>
      <c r="H713" s="218"/>
      <c r="I713" s="219"/>
      <c r="J713" s="219"/>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si="103"/>
        <v>0</v>
      </c>
      <c r="Y713" s="276"/>
      <c r="Z713" s="276"/>
      <c r="AB713" s="278" t="str">
        <f t="shared" si="104"/>
        <v/>
      </c>
    </row>
    <row r="714" spans="1:28" s="277" customFormat="1" ht="20">
      <c r="A714" s="216"/>
      <c r="B714" s="217"/>
      <c r="C714" s="221"/>
      <c r="D714" s="283"/>
      <c r="E714" s="217"/>
      <c r="F714" s="217"/>
      <c r="G714" s="217"/>
      <c r="H714" s="218"/>
      <c r="I714" s="219"/>
      <c r="J714" s="219"/>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si="103"/>
        <v>0</v>
      </c>
      <c r="Y714" s="276"/>
      <c r="Z714" s="276"/>
      <c r="AB714" s="278" t="str">
        <f t="shared" si="104"/>
        <v/>
      </c>
    </row>
    <row r="715" spans="1:28" s="277" customFormat="1" ht="20">
      <c r="A715" s="216"/>
      <c r="B715" s="217"/>
      <c r="C715" s="221"/>
      <c r="D715" s="283"/>
      <c r="E715" s="217"/>
      <c r="F715" s="217"/>
      <c r="G715" s="217"/>
      <c r="H715" s="218"/>
      <c r="I715" s="219"/>
      <c r="J715" s="219"/>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si="103"/>
        <v>0</v>
      </c>
      <c r="Y715" s="276"/>
      <c r="Z715" s="276"/>
      <c r="AB715" s="278" t="str">
        <f t="shared" si="104"/>
        <v/>
      </c>
    </row>
    <row r="716" spans="1:28" s="277" customFormat="1" ht="20">
      <c r="A716" s="216"/>
      <c r="B716" s="217"/>
      <c r="C716" s="221"/>
      <c r="D716" s="283"/>
      <c r="E716" s="217"/>
      <c r="F716" s="217"/>
      <c r="G716" s="217"/>
      <c r="H716" s="218"/>
      <c r="I716" s="219"/>
      <c r="J716" s="219"/>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si="103"/>
        <v>0</v>
      </c>
      <c r="Y716" s="276"/>
      <c r="Z716" s="276"/>
      <c r="AB716" s="278" t="str">
        <f t="shared" si="104"/>
        <v/>
      </c>
    </row>
    <row r="717" spans="1:28" s="277" customFormat="1" ht="20">
      <c r="A717" s="216"/>
      <c r="B717" s="217"/>
      <c r="C717" s="221"/>
      <c r="D717" s="283"/>
      <c r="E717" s="217"/>
      <c r="F717" s="217"/>
      <c r="G717" s="217"/>
      <c r="H717" s="218"/>
      <c r="I717" s="219"/>
      <c r="J717" s="219"/>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si="103"/>
        <v>0</v>
      </c>
      <c r="Y717" s="276"/>
      <c r="Z717" s="276"/>
      <c r="AB717" s="278" t="str">
        <f t="shared" si="104"/>
        <v/>
      </c>
    </row>
    <row r="718" spans="1:28" s="277" customFormat="1" ht="20">
      <c r="A718" s="216"/>
      <c r="B718" s="217"/>
      <c r="C718" s="221"/>
      <c r="D718" s="283"/>
      <c r="E718" s="217"/>
      <c r="F718" s="217"/>
      <c r="G718" s="217"/>
      <c r="H718" s="218"/>
      <c r="I718" s="219"/>
      <c r="J718" s="219"/>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si="103"/>
        <v>0</v>
      </c>
      <c r="Y718" s="276"/>
      <c r="Z718" s="276"/>
      <c r="AB718" s="278" t="str">
        <f t="shared" si="104"/>
        <v/>
      </c>
    </row>
    <row r="719" spans="1:28" s="277" customFormat="1" ht="20">
      <c r="A719" s="216"/>
      <c r="B719" s="217"/>
      <c r="C719" s="221"/>
      <c r="D719" s="283"/>
      <c r="E719" s="217"/>
      <c r="F719" s="217"/>
      <c r="G719" s="217"/>
      <c r="H719" s="218"/>
      <c r="I719" s="219"/>
      <c r="J719" s="219"/>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si="103"/>
        <v>0</v>
      </c>
      <c r="Y719" s="276"/>
      <c r="Z719" s="276"/>
      <c r="AB719" s="278" t="str">
        <f t="shared" si="104"/>
        <v/>
      </c>
    </row>
    <row r="720" spans="1:28" s="277" customFormat="1" ht="20">
      <c r="A720" s="216"/>
      <c r="B720" s="217"/>
      <c r="C720" s="221"/>
      <c r="D720" s="283"/>
      <c r="E720" s="217"/>
      <c r="F720" s="217"/>
      <c r="G720" s="217"/>
      <c r="H720" s="218"/>
      <c r="I720" s="219"/>
      <c r="J720" s="219"/>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si="103"/>
        <v>0</v>
      </c>
      <c r="Y720" s="276"/>
      <c r="Z720" s="276"/>
      <c r="AB720" s="278" t="str">
        <f t="shared" si="104"/>
        <v/>
      </c>
    </row>
    <row r="721" spans="1:28" s="277" customFormat="1" ht="20">
      <c r="A721" s="216"/>
      <c r="B721" s="217"/>
      <c r="C721" s="221"/>
      <c r="D721" s="283"/>
      <c r="E721" s="217"/>
      <c r="F721" s="217"/>
      <c r="G721" s="217"/>
      <c r="H721" s="218"/>
      <c r="I721" s="219"/>
      <c r="J721" s="219"/>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si="103"/>
        <v>0</v>
      </c>
      <c r="Y721" s="276"/>
      <c r="Z721" s="276"/>
      <c r="AB721" s="278" t="str">
        <f t="shared" si="104"/>
        <v/>
      </c>
    </row>
    <row r="722" spans="1:28" s="277" customFormat="1" ht="20">
      <c r="A722" s="216"/>
      <c r="B722" s="217"/>
      <c r="C722" s="221"/>
      <c r="D722" s="283"/>
      <c r="E722" s="217"/>
      <c r="F722" s="217"/>
      <c r="G722" s="217"/>
      <c r="H722" s="218"/>
      <c r="I722" s="219"/>
      <c r="J722" s="219"/>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si="103"/>
        <v>0</v>
      </c>
      <c r="Y722" s="276"/>
      <c r="Z722" s="276"/>
      <c r="AB722" s="278" t="str">
        <f t="shared" si="104"/>
        <v/>
      </c>
    </row>
    <row r="723" spans="1:28" s="277" customFormat="1" ht="20">
      <c r="A723" s="216"/>
      <c r="B723" s="217"/>
      <c r="C723" s="221"/>
      <c r="D723" s="283"/>
      <c r="E723" s="217"/>
      <c r="F723" s="217"/>
      <c r="G723" s="217"/>
      <c r="H723" s="218"/>
      <c r="I723" s="219"/>
      <c r="J723" s="219"/>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si="103"/>
        <v>0</v>
      </c>
      <c r="Y723" s="276"/>
      <c r="Z723" s="276"/>
      <c r="AB723" s="278" t="str">
        <f t="shared" si="104"/>
        <v/>
      </c>
    </row>
    <row r="724" spans="1:28" s="277" customFormat="1" ht="20">
      <c r="A724" s="216"/>
      <c r="B724" s="217"/>
      <c r="C724" s="221"/>
      <c r="D724" s="283"/>
      <c r="E724" s="217"/>
      <c r="F724" s="217"/>
      <c r="G724" s="217"/>
      <c r="H724" s="218"/>
      <c r="I724" s="219"/>
      <c r="J724" s="219"/>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si="103"/>
        <v>0</v>
      </c>
      <c r="Y724" s="276"/>
      <c r="Z724" s="276"/>
      <c r="AB724" s="278" t="str">
        <f t="shared" si="104"/>
        <v/>
      </c>
    </row>
    <row r="725" spans="1:28" s="277" customFormat="1" ht="20">
      <c r="A725" s="216"/>
      <c r="B725" s="217"/>
      <c r="C725" s="221"/>
      <c r="D725" s="283"/>
      <c r="E725" s="217"/>
      <c r="F725" s="217"/>
      <c r="G725" s="217"/>
      <c r="H725" s="218"/>
      <c r="I725" s="219"/>
      <c r="J725" s="219"/>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si="103"/>
        <v>0</v>
      </c>
      <c r="Y725" s="276"/>
      <c r="Z725" s="276"/>
      <c r="AB725" s="278" t="str">
        <f t="shared" si="104"/>
        <v/>
      </c>
    </row>
    <row r="726" spans="1:28" s="277" customFormat="1" ht="20">
      <c r="A726" s="216"/>
      <c r="B726" s="217"/>
      <c r="C726" s="221"/>
      <c r="D726" s="283"/>
      <c r="E726" s="217"/>
      <c r="F726" s="217"/>
      <c r="G726" s="217"/>
      <c r="H726" s="218"/>
      <c r="I726" s="219"/>
      <c r="J726" s="219"/>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si="103"/>
        <v>0</v>
      </c>
      <c r="Y726" s="276"/>
      <c r="Z726" s="276"/>
      <c r="AB726" s="278" t="str">
        <f t="shared" si="104"/>
        <v/>
      </c>
    </row>
    <row r="727" spans="1:28" s="277" customFormat="1" ht="20">
      <c r="A727" s="216"/>
      <c r="B727" s="217"/>
      <c r="C727" s="221"/>
      <c r="D727" s="283"/>
      <c r="E727" s="217"/>
      <c r="F727" s="217"/>
      <c r="G727" s="217"/>
      <c r="H727" s="218"/>
      <c r="I727" s="219"/>
      <c r="J727" s="219"/>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si="103"/>
        <v>0</v>
      </c>
      <c r="Y727" s="276"/>
      <c r="Z727" s="276"/>
      <c r="AB727" s="278" t="str">
        <f t="shared" si="104"/>
        <v/>
      </c>
    </row>
    <row r="728" spans="1:28" s="277" customFormat="1" ht="20">
      <c r="A728" s="216"/>
      <c r="B728" s="217"/>
      <c r="C728" s="221"/>
      <c r="D728" s="283"/>
      <c r="E728" s="217"/>
      <c r="F728" s="217"/>
      <c r="G728" s="217"/>
      <c r="H728" s="218"/>
      <c r="I728" s="219"/>
      <c r="J728" s="219"/>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si="103"/>
        <v>0</v>
      </c>
      <c r="Y728" s="276"/>
      <c r="Z728" s="276"/>
      <c r="AB728" s="278" t="str">
        <f t="shared" si="104"/>
        <v/>
      </c>
    </row>
    <row r="729" spans="1:28" s="277" customFormat="1" ht="20">
      <c r="A729" s="216"/>
      <c r="B729" s="217"/>
      <c r="C729" s="221"/>
      <c r="D729" s="283"/>
      <c r="E729" s="217"/>
      <c r="F729" s="217"/>
      <c r="G729" s="217"/>
      <c r="H729" s="218"/>
      <c r="I729" s="219"/>
      <c r="J729" s="219"/>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si="103"/>
        <v>0</v>
      </c>
      <c r="Y729" s="276"/>
      <c r="Z729" s="276"/>
      <c r="AB729" s="278" t="str">
        <f t="shared" si="104"/>
        <v/>
      </c>
    </row>
    <row r="730" spans="1:28" s="277" customFormat="1" ht="20">
      <c r="A730" s="216"/>
      <c r="B730" s="217"/>
      <c r="C730" s="221"/>
      <c r="D730" s="283"/>
      <c r="E730" s="217"/>
      <c r="F730" s="217"/>
      <c r="G730" s="217"/>
      <c r="H730" s="218"/>
      <c r="I730" s="219"/>
      <c r="J730" s="219"/>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si="103"/>
        <v>0</v>
      </c>
      <c r="Y730" s="276"/>
      <c r="Z730" s="276"/>
      <c r="AB730" s="278" t="str">
        <f t="shared" si="104"/>
        <v/>
      </c>
    </row>
    <row r="731" spans="1:28" s="277" customFormat="1" ht="20">
      <c r="A731" s="216"/>
      <c r="B731" s="217"/>
      <c r="C731" s="221"/>
      <c r="D731" s="283"/>
      <c r="E731" s="217"/>
      <c r="F731" s="217"/>
      <c r="G731" s="217"/>
      <c r="H731" s="218"/>
      <c r="I731" s="219"/>
      <c r="J731" s="219"/>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si="103"/>
        <v>0</v>
      </c>
      <c r="Y731" s="276"/>
      <c r="Z731" s="276"/>
      <c r="AB731" s="278" t="str">
        <f t="shared" si="104"/>
        <v/>
      </c>
    </row>
    <row r="732" spans="1:28" s="277" customFormat="1" ht="20">
      <c r="A732" s="216"/>
      <c r="B732" s="217"/>
      <c r="C732" s="221"/>
      <c r="D732" s="283"/>
      <c r="E732" s="217"/>
      <c r="F732" s="217"/>
      <c r="G732" s="217"/>
      <c r="H732" s="218"/>
      <c r="I732" s="219"/>
      <c r="J732" s="219"/>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si="106">IF(AND(C732="Smelter not listed",OR(LEN(D732)=0,LEN(E732)=0)),1,0)</f>
        <v>0</v>
      </c>
      <c r="Y732" s="276"/>
      <c r="Z732" s="276"/>
      <c r="AB732" s="278" t="str">
        <f t="shared" ref="AB732:AB762" si="107">B732&amp;C732</f>
        <v/>
      </c>
    </row>
    <row r="733" spans="1:28" s="277" customFormat="1" ht="20">
      <c r="A733" s="216"/>
      <c r="B733" s="217"/>
      <c r="C733" s="221"/>
      <c r="D733" s="283"/>
      <c r="E733" s="217"/>
      <c r="F733" s="217"/>
      <c r="G733" s="217"/>
      <c r="H733" s="218"/>
      <c r="I733" s="219"/>
      <c r="J733" s="219"/>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si="106"/>
        <v>0</v>
      </c>
      <c r="Y733" s="276"/>
      <c r="Z733" s="276"/>
      <c r="AB733" s="278" t="str">
        <f t="shared" si="107"/>
        <v/>
      </c>
    </row>
    <row r="734" spans="1:28" s="277" customFormat="1" ht="20">
      <c r="A734" s="216"/>
      <c r="B734" s="217"/>
      <c r="C734" s="221"/>
      <c r="D734" s="283"/>
      <c r="E734" s="217"/>
      <c r="F734" s="217"/>
      <c r="G734" s="217"/>
      <c r="H734" s="218"/>
      <c r="I734" s="219"/>
      <c r="J734" s="219"/>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si="106"/>
        <v>0</v>
      </c>
      <c r="Y734" s="276"/>
      <c r="Z734" s="276"/>
      <c r="AB734" s="278" t="str">
        <f t="shared" si="107"/>
        <v/>
      </c>
    </row>
    <row r="735" spans="1:28" s="277" customFormat="1" ht="20">
      <c r="A735" s="216"/>
      <c r="B735" s="217"/>
      <c r="C735" s="221"/>
      <c r="D735" s="283"/>
      <c r="E735" s="217"/>
      <c r="F735" s="217"/>
      <c r="G735" s="217"/>
      <c r="H735" s="218"/>
      <c r="I735" s="219"/>
      <c r="J735" s="219"/>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si="106"/>
        <v>0</v>
      </c>
      <c r="Y735" s="276"/>
      <c r="Z735" s="276"/>
      <c r="AB735" s="278" t="str">
        <f t="shared" si="107"/>
        <v/>
      </c>
    </row>
    <row r="736" spans="1:28" s="277" customFormat="1" ht="20">
      <c r="A736" s="216"/>
      <c r="B736" s="217"/>
      <c r="C736" s="221"/>
      <c r="D736" s="283"/>
      <c r="E736" s="217"/>
      <c r="F736" s="217"/>
      <c r="G736" s="217"/>
      <c r="H736" s="218"/>
      <c r="I736" s="219"/>
      <c r="J736" s="219"/>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si="106"/>
        <v>0</v>
      </c>
      <c r="Y736" s="276"/>
      <c r="Z736" s="276"/>
      <c r="AB736" s="278" t="str">
        <f t="shared" si="107"/>
        <v/>
      </c>
    </row>
    <row r="737" spans="1:28" s="277" customFormat="1" ht="20">
      <c r="A737" s="216"/>
      <c r="B737" s="217"/>
      <c r="C737" s="221"/>
      <c r="D737" s="283"/>
      <c r="E737" s="217"/>
      <c r="F737" s="217"/>
      <c r="G737" s="217"/>
      <c r="H737" s="218"/>
      <c r="I737" s="219"/>
      <c r="J737" s="219"/>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si="106"/>
        <v>0</v>
      </c>
      <c r="Y737" s="276"/>
      <c r="Z737" s="276"/>
      <c r="AB737" s="278" t="str">
        <f t="shared" si="107"/>
        <v/>
      </c>
    </row>
    <row r="738" spans="1:28" s="277" customFormat="1" ht="20">
      <c r="A738" s="216"/>
      <c r="B738" s="217"/>
      <c r="C738" s="221"/>
      <c r="D738" s="283"/>
      <c r="E738" s="217"/>
      <c r="F738" s="217"/>
      <c r="G738" s="217"/>
      <c r="H738" s="218"/>
      <c r="I738" s="219"/>
      <c r="J738" s="219"/>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si="106"/>
        <v>0</v>
      </c>
      <c r="Y738" s="276"/>
      <c r="Z738" s="276"/>
      <c r="AB738" s="278" t="str">
        <f t="shared" si="107"/>
        <v/>
      </c>
    </row>
    <row r="739" spans="1:28" s="277" customFormat="1" ht="20">
      <c r="A739" s="216"/>
      <c r="B739" s="217"/>
      <c r="C739" s="221"/>
      <c r="D739" s="283"/>
      <c r="E739" s="217"/>
      <c r="F739" s="217"/>
      <c r="G739" s="217"/>
      <c r="H739" s="218"/>
      <c r="I739" s="219"/>
      <c r="J739" s="219"/>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si="106"/>
        <v>0</v>
      </c>
      <c r="Y739" s="276"/>
      <c r="Z739" s="276"/>
      <c r="AB739" s="278" t="str">
        <f t="shared" si="107"/>
        <v/>
      </c>
    </row>
    <row r="740" spans="1:28" s="277" customFormat="1" ht="20">
      <c r="A740" s="216"/>
      <c r="B740" s="217"/>
      <c r="C740" s="221"/>
      <c r="D740" s="283"/>
      <c r="E740" s="217"/>
      <c r="F740" s="217"/>
      <c r="G740" s="217"/>
      <c r="H740" s="218"/>
      <c r="I740" s="219"/>
      <c r="J740" s="219"/>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si="106"/>
        <v>0</v>
      </c>
      <c r="Y740" s="276"/>
      <c r="Z740" s="276"/>
      <c r="AB740" s="278" t="str">
        <f t="shared" si="107"/>
        <v/>
      </c>
    </row>
    <row r="741" spans="1:28" s="277" customFormat="1" ht="20">
      <c r="A741" s="216"/>
      <c r="B741" s="217"/>
      <c r="C741" s="221"/>
      <c r="D741" s="283"/>
      <c r="E741" s="217"/>
      <c r="F741" s="217"/>
      <c r="G741" s="217"/>
      <c r="H741" s="218"/>
      <c r="I741" s="219"/>
      <c r="J741" s="219"/>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si="106"/>
        <v>0</v>
      </c>
      <c r="Y741" s="276"/>
      <c r="Z741" s="276"/>
      <c r="AB741" s="278" t="str">
        <f t="shared" si="107"/>
        <v/>
      </c>
    </row>
    <row r="742" spans="1:28" s="277" customFormat="1" ht="20">
      <c r="A742" s="216"/>
      <c r="B742" s="217"/>
      <c r="C742" s="221"/>
      <c r="D742" s="283"/>
      <c r="E742" s="217"/>
      <c r="F742" s="217"/>
      <c r="G742" s="217"/>
      <c r="H742" s="218"/>
      <c r="I742" s="219"/>
      <c r="J742" s="219"/>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si="106"/>
        <v>0</v>
      </c>
      <c r="Y742" s="276"/>
      <c r="Z742" s="276"/>
      <c r="AB742" s="278" t="str">
        <f t="shared" si="107"/>
        <v/>
      </c>
    </row>
    <row r="743" spans="1:28" s="277" customFormat="1" ht="20">
      <c r="A743" s="216"/>
      <c r="B743" s="217"/>
      <c r="C743" s="221"/>
      <c r="D743" s="283"/>
      <c r="E743" s="217"/>
      <c r="F743" s="217"/>
      <c r="G743" s="217"/>
      <c r="H743" s="218"/>
      <c r="I743" s="219"/>
      <c r="J743" s="219"/>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si="106"/>
        <v>0</v>
      </c>
      <c r="Y743" s="276"/>
      <c r="Z743" s="276"/>
      <c r="AB743" s="278" t="str">
        <f t="shared" si="107"/>
        <v/>
      </c>
    </row>
    <row r="744" spans="1:28" s="277" customFormat="1" ht="20">
      <c r="A744" s="216"/>
      <c r="B744" s="217"/>
      <c r="C744" s="221"/>
      <c r="D744" s="283"/>
      <c r="E744" s="217"/>
      <c r="F744" s="217"/>
      <c r="G744" s="217"/>
      <c r="H744" s="218"/>
      <c r="I744" s="219"/>
      <c r="J744" s="219"/>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si="106"/>
        <v>0</v>
      </c>
      <c r="Y744" s="276"/>
      <c r="Z744" s="276"/>
      <c r="AB744" s="278" t="str">
        <f t="shared" si="107"/>
        <v/>
      </c>
    </row>
    <row r="745" spans="1:28" s="277" customFormat="1" ht="20">
      <c r="A745" s="216"/>
      <c r="B745" s="217"/>
      <c r="C745" s="221"/>
      <c r="D745" s="283"/>
      <c r="E745" s="217"/>
      <c r="F745" s="217"/>
      <c r="G745" s="217"/>
      <c r="H745" s="218"/>
      <c r="I745" s="219"/>
      <c r="J745" s="219"/>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si="106"/>
        <v>0</v>
      </c>
      <c r="Y745" s="276"/>
      <c r="Z745" s="276"/>
      <c r="AB745" s="278" t="str">
        <f t="shared" si="107"/>
        <v/>
      </c>
    </row>
    <row r="746" spans="1:28" s="277" customFormat="1" ht="20">
      <c r="A746" s="216"/>
      <c r="B746" s="217"/>
      <c r="C746" s="221"/>
      <c r="D746" s="283"/>
      <c r="E746" s="217"/>
      <c r="F746" s="217"/>
      <c r="G746" s="217"/>
      <c r="H746" s="218"/>
      <c r="I746" s="219"/>
      <c r="J746" s="219"/>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si="106"/>
        <v>0</v>
      </c>
      <c r="Y746" s="276"/>
      <c r="Z746" s="276"/>
      <c r="AB746" s="278" t="str">
        <f t="shared" si="107"/>
        <v/>
      </c>
    </row>
    <row r="747" spans="1:28" s="277" customFormat="1" ht="20">
      <c r="A747" s="216"/>
      <c r="B747" s="217"/>
      <c r="C747" s="221"/>
      <c r="D747" s="283"/>
      <c r="E747" s="217"/>
      <c r="F747" s="217"/>
      <c r="G747" s="217"/>
      <c r="H747" s="218"/>
      <c r="I747" s="219"/>
      <c r="J747" s="219"/>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si="106"/>
        <v>0</v>
      </c>
      <c r="Y747" s="276"/>
      <c r="Z747" s="276"/>
      <c r="AB747" s="278" t="str">
        <f t="shared" si="107"/>
        <v/>
      </c>
    </row>
    <row r="748" spans="1:28" s="277" customFormat="1" ht="20">
      <c r="A748" s="216"/>
      <c r="B748" s="217"/>
      <c r="C748" s="221"/>
      <c r="D748" s="283"/>
      <c r="E748" s="217"/>
      <c r="F748" s="217"/>
      <c r="G748" s="217"/>
      <c r="H748" s="218"/>
      <c r="I748" s="219"/>
      <c r="J748" s="219"/>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si="106"/>
        <v>0</v>
      </c>
      <c r="Y748" s="276"/>
      <c r="Z748" s="276"/>
      <c r="AB748" s="278" t="str">
        <f t="shared" si="107"/>
        <v/>
      </c>
    </row>
    <row r="749" spans="1:28" s="277" customFormat="1" ht="20">
      <c r="A749" s="216"/>
      <c r="B749" s="217"/>
      <c r="C749" s="221"/>
      <c r="D749" s="283"/>
      <c r="E749" s="217"/>
      <c r="F749" s="217"/>
      <c r="G749" s="217"/>
      <c r="H749" s="218"/>
      <c r="I749" s="219"/>
      <c r="J749" s="219"/>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si="106"/>
        <v>0</v>
      </c>
      <c r="Y749" s="276"/>
      <c r="Z749" s="276"/>
      <c r="AB749" s="278" t="str">
        <f t="shared" si="107"/>
        <v/>
      </c>
    </row>
    <row r="750" spans="1:28" s="277" customFormat="1" ht="20">
      <c r="A750" s="216"/>
      <c r="B750" s="217"/>
      <c r="C750" s="221"/>
      <c r="D750" s="283"/>
      <c r="E750" s="217"/>
      <c r="F750" s="217"/>
      <c r="G750" s="217"/>
      <c r="H750" s="218"/>
      <c r="I750" s="219"/>
      <c r="J750" s="219"/>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si="106"/>
        <v>0</v>
      </c>
      <c r="Y750" s="276"/>
      <c r="Z750" s="276"/>
      <c r="AB750" s="278" t="str">
        <f t="shared" si="107"/>
        <v/>
      </c>
    </row>
    <row r="751" spans="1:28" s="277" customFormat="1" ht="20">
      <c r="A751" s="216"/>
      <c r="B751" s="217"/>
      <c r="C751" s="221"/>
      <c r="D751" s="283"/>
      <c r="E751" s="217"/>
      <c r="F751" s="217"/>
      <c r="G751" s="217"/>
      <c r="H751" s="218"/>
      <c r="I751" s="219"/>
      <c r="J751" s="219"/>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si="106"/>
        <v>0</v>
      </c>
      <c r="Y751" s="276"/>
      <c r="Z751" s="276"/>
      <c r="AB751" s="278" t="str">
        <f t="shared" si="107"/>
        <v/>
      </c>
    </row>
    <row r="752" spans="1:28" s="277" customFormat="1" ht="20">
      <c r="A752" s="216"/>
      <c r="B752" s="217"/>
      <c r="C752" s="221"/>
      <c r="D752" s="283"/>
      <c r="E752" s="217"/>
      <c r="F752" s="217"/>
      <c r="G752" s="217"/>
      <c r="H752" s="218"/>
      <c r="I752" s="219"/>
      <c r="J752" s="219"/>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si="106"/>
        <v>0</v>
      </c>
      <c r="Y752" s="276"/>
      <c r="Z752" s="276"/>
      <c r="AB752" s="278" t="str">
        <f t="shared" si="107"/>
        <v/>
      </c>
    </row>
    <row r="753" spans="1:28" s="277" customFormat="1" ht="20">
      <c r="A753" s="216"/>
      <c r="B753" s="217"/>
      <c r="C753" s="221"/>
      <c r="D753" s="283"/>
      <c r="E753" s="217"/>
      <c r="F753" s="217"/>
      <c r="G753" s="217"/>
      <c r="H753" s="218"/>
      <c r="I753" s="219"/>
      <c r="J753" s="219"/>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si="106"/>
        <v>0</v>
      </c>
      <c r="Y753" s="276"/>
      <c r="Z753" s="276"/>
      <c r="AB753" s="278" t="str">
        <f t="shared" si="107"/>
        <v/>
      </c>
    </row>
    <row r="754" spans="1:28" s="277" customFormat="1" ht="20">
      <c r="A754" s="216"/>
      <c r="B754" s="217"/>
      <c r="C754" s="221"/>
      <c r="D754" s="283"/>
      <c r="E754" s="217"/>
      <c r="F754" s="217"/>
      <c r="G754" s="217"/>
      <c r="H754" s="218"/>
      <c r="I754" s="219"/>
      <c r="J754" s="219"/>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si="106"/>
        <v>0</v>
      </c>
      <c r="Y754" s="276"/>
      <c r="Z754" s="276"/>
      <c r="AB754" s="278" t="str">
        <f t="shared" si="107"/>
        <v/>
      </c>
    </row>
    <row r="755" spans="1:28" s="277" customFormat="1" ht="20">
      <c r="A755" s="216"/>
      <c r="B755" s="217"/>
      <c r="C755" s="221"/>
      <c r="D755" s="283"/>
      <c r="E755" s="217"/>
      <c r="F755" s="217"/>
      <c r="G755" s="217"/>
      <c r="H755" s="218"/>
      <c r="I755" s="219"/>
      <c r="J755" s="219"/>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si="106"/>
        <v>0</v>
      </c>
      <c r="Y755" s="276"/>
      <c r="Z755" s="276"/>
      <c r="AB755" s="278" t="str">
        <f t="shared" si="107"/>
        <v/>
      </c>
    </row>
    <row r="756" spans="1:28" s="277" customFormat="1" ht="20">
      <c r="A756" s="216"/>
      <c r="B756" s="217"/>
      <c r="C756" s="221"/>
      <c r="D756" s="283"/>
      <c r="E756" s="217"/>
      <c r="F756" s="217"/>
      <c r="G756" s="217"/>
      <c r="H756" s="218"/>
      <c r="I756" s="219"/>
      <c r="J756" s="219"/>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si="106"/>
        <v>0</v>
      </c>
      <c r="Y756" s="276"/>
      <c r="Z756" s="276"/>
      <c r="AB756" s="278" t="str">
        <f t="shared" si="107"/>
        <v/>
      </c>
    </row>
    <row r="757" spans="1:28" s="277" customFormat="1" ht="20">
      <c r="A757" s="216"/>
      <c r="B757" s="217"/>
      <c r="C757" s="221"/>
      <c r="D757" s="283"/>
      <c r="E757" s="217"/>
      <c r="F757" s="217"/>
      <c r="G757" s="217"/>
      <c r="H757" s="218"/>
      <c r="I757" s="219"/>
      <c r="J757" s="219"/>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si="106"/>
        <v>0</v>
      </c>
      <c r="Y757" s="276"/>
      <c r="Z757" s="276"/>
      <c r="AB757" s="278" t="str">
        <f t="shared" si="107"/>
        <v/>
      </c>
    </row>
    <row r="758" spans="1:28" s="277" customFormat="1" ht="20">
      <c r="A758" s="216"/>
      <c r="B758" s="217"/>
      <c r="C758" s="221"/>
      <c r="D758" s="283"/>
      <c r="E758" s="217"/>
      <c r="F758" s="217"/>
      <c r="G758" s="217"/>
      <c r="H758" s="218"/>
      <c r="I758" s="219"/>
      <c r="J758" s="219"/>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si="106"/>
        <v>0</v>
      </c>
      <c r="Y758" s="276"/>
      <c r="Z758" s="276"/>
      <c r="AB758" s="278" t="str">
        <f t="shared" si="107"/>
        <v/>
      </c>
    </row>
    <row r="759" spans="1:28" s="277" customFormat="1" ht="20">
      <c r="A759" s="216"/>
      <c r="B759" s="217"/>
      <c r="C759" s="221"/>
      <c r="D759" s="283"/>
      <c r="E759" s="217"/>
      <c r="F759" s="217"/>
      <c r="G759" s="217"/>
      <c r="H759" s="218"/>
      <c r="I759" s="219"/>
      <c r="J759" s="219"/>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si="106"/>
        <v>0</v>
      </c>
      <c r="Y759" s="276"/>
      <c r="Z759" s="276"/>
      <c r="AB759" s="278" t="str">
        <f t="shared" si="107"/>
        <v/>
      </c>
    </row>
    <row r="760" spans="1:28" s="277" customFormat="1" ht="20">
      <c r="A760" s="216"/>
      <c r="B760" s="217"/>
      <c r="C760" s="221"/>
      <c r="D760" s="283"/>
      <c r="E760" s="217"/>
      <c r="F760" s="217"/>
      <c r="G760" s="217"/>
      <c r="H760" s="218"/>
      <c r="I760" s="219"/>
      <c r="J760" s="219"/>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si="106"/>
        <v>0</v>
      </c>
      <c r="Y760" s="276"/>
      <c r="Z760" s="276"/>
      <c r="AB760" s="278" t="str">
        <f t="shared" si="107"/>
        <v/>
      </c>
    </row>
    <row r="761" spans="1:28" s="277" customFormat="1" ht="20">
      <c r="A761" s="216"/>
      <c r="B761" s="217"/>
      <c r="C761" s="221"/>
      <c r="D761" s="283"/>
      <c r="E761" s="217"/>
      <c r="F761" s="217"/>
      <c r="G761" s="217"/>
      <c r="H761" s="218"/>
      <c r="I761" s="219"/>
      <c r="J761" s="219"/>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si="106"/>
        <v>0</v>
      </c>
      <c r="Y761" s="276"/>
      <c r="Z761" s="276"/>
      <c r="AB761" s="278" t="str">
        <f t="shared" si="107"/>
        <v/>
      </c>
    </row>
    <row r="762" spans="1:28" s="277" customFormat="1" ht="20">
      <c r="A762" s="216"/>
      <c r="B762" s="217"/>
      <c r="C762" s="221"/>
      <c r="D762" s="283"/>
      <c r="E762" s="217"/>
      <c r="F762" s="217"/>
      <c r="G762" s="217"/>
      <c r="H762" s="218"/>
      <c r="I762" s="219"/>
      <c r="J762" s="219"/>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si="106"/>
        <v>0</v>
      </c>
      <c r="Y762" s="276"/>
      <c r="Z762" s="276"/>
      <c r="AB762" s="278" t="str">
        <f t="shared" si="107"/>
        <v/>
      </c>
    </row>
    <row r="763" spans="1:28" s="277" customFormat="1" ht="20">
      <c r="A763" s="216"/>
      <c r="B763" s="217"/>
      <c r="C763" s="221"/>
      <c r="D763" s="283"/>
      <c r="E763" s="217"/>
      <c r="F763" s="217"/>
      <c r="G763" s="217"/>
      <c r="H763" s="218"/>
      <c r="I763" s="219"/>
      <c r="J763" s="219"/>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si="109">IF(AND(C763="Smelter not listed",OR(LEN(D763)=0,LEN(E763)=0)),1,0)</f>
        <v>0</v>
      </c>
      <c r="Y763" s="276"/>
      <c r="Z763" s="276"/>
      <c r="AB763" s="278" t="str">
        <f t="shared" ref="AB763" si="110">B763&amp;C763</f>
        <v/>
      </c>
    </row>
    <row r="764" spans="1:28" s="277" customFormat="1" ht="20">
      <c r="A764" s="216"/>
      <c r="B764" s="217"/>
      <c r="C764" s="221"/>
      <c r="D764" s="283"/>
      <c r="E764" s="217"/>
      <c r="F764" s="217"/>
      <c r="G764" s="217"/>
      <c r="H764" s="218"/>
      <c r="I764" s="219"/>
      <c r="J764" s="219"/>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si="112">IF(AND(C764="Smelter not listed",OR(LEN(D764)=0,LEN(E764)=0)),1,0)</f>
        <v>0</v>
      </c>
      <c r="Y764" s="276"/>
      <c r="Z764" s="276"/>
      <c r="AB764" s="278" t="str">
        <f t="shared" ref="AB764:AB795" si="113">B764&amp;C764</f>
        <v/>
      </c>
    </row>
    <row r="765" spans="1:28" s="277" customFormat="1" ht="20">
      <c r="A765" s="216"/>
      <c r="B765" s="217"/>
      <c r="C765" s="221"/>
      <c r="D765" s="283"/>
      <c r="E765" s="217"/>
      <c r="F765" s="217"/>
      <c r="G765" s="217"/>
      <c r="H765" s="218"/>
      <c r="I765" s="219"/>
      <c r="J765" s="219"/>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si="112"/>
        <v>0</v>
      </c>
      <c r="Y765" s="276"/>
      <c r="Z765" s="276"/>
      <c r="AB765" s="278" t="str">
        <f t="shared" si="113"/>
        <v/>
      </c>
    </row>
    <row r="766" spans="1:28" s="277" customFormat="1" ht="20">
      <c r="A766" s="216"/>
      <c r="B766" s="217"/>
      <c r="C766" s="221"/>
      <c r="D766" s="283"/>
      <c r="E766" s="217"/>
      <c r="F766" s="217"/>
      <c r="G766" s="217"/>
      <c r="H766" s="218"/>
      <c r="I766" s="219"/>
      <c r="J766" s="219"/>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si="112"/>
        <v>0</v>
      </c>
      <c r="Y766" s="276"/>
      <c r="Z766" s="276"/>
      <c r="AB766" s="278" t="str">
        <f t="shared" si="113"/>
        <v/>
      </c>
    </row>
    <row r="767" spans="1:28" s="277" customFormat="1" ht="20">
      <c r="A767" s="216"/>
      <c r="B767" s="217"/>
      <c r="C767" s="221"/>
      <c r="D767" s="283"/>
      <c r="E767" s="217"/>
      <c r="F767" s="217"/>
      <c r="G767" s="217"/>
      <c r="H767" s="218"/>
      <c r="I767" s="219"/>
      <c r="J767" s="219"/>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si="112"/>
        <v>0</v>
      </c>
      <c r="Y767" s="276"/>
      <c r="Z767" s="276"/>
      <c r="AB767" s="278" t="str">
        <f t="shared" si="113"/>
        <v/>
      </c>
    </row>
    <row r="768" spans="1:28" s="277" customFormat="1" ht="20">
      <c r="A768" s="216"/>
      <c r="B768" s="217"/>
      <c r="C768" s="221"/>
      <c r="D768" s="283"/>
      <c r="E768" s="217"/>
      <c r="F768" s="217"/>
      <c r="G768" s="217"/>
      <c r="H768" s="218"/>
      <c r="I768" s="219"/>
      <c r="J768" s="219"/>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si="112"/>
        <v>0</v>
      </c>
      <c r="Y768" s="276"/>
      <c r="Z768" s="276"/>
      <c r="AB768" s="278" t="str">
        <f t="shared" si="113"/>
        <v/>
      </c>
    </row>
    <row r="769" spans="1:28" s="277" customFormat="1" ht="20">
      <c r="A769" s="216"/>
      <c r="B769" s="217"/>
      <c r="C769" s="221"/>
      <c r="D769" s="283"/>
      <c r="E769" s="217"/>
      <c r="F769" s="217"/>
      <c r="G769" s="217"/>
      <c r="H769" s="218"/>
      <c r="I769" s="219"/>
      <c r="J769" s="219"/>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si="112"/>
        <v>0</v>
      </c>
      <c r="Y769" s="276"/>
      <c r="Z769" s="276"/>
      <c r="AB769" s="278" t="str">
        <f t="shared" si="113"/>
        <v/>
      </c>
    </row>
    <row r="770" spans="1:28" s="277" customFormat="1" ht="20">
      <c r="A770" s="216"/>
      <c r="B770" s="217"/>
      <c r="C770" s="221"/>
      <c r="D770" s="283"/>
      <c r="E770" s="217"/>
      <c r="F770" s="217"/>
      <c r="G770" s="217"/>
      <c r="H770" s="218"/>
      <c r="I770" s="219"/>
      <c r="J770" s="219"/>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si="112"/>
        <v>0</v>
      </c>
      <c r="Y770" s="276"/>
      <c r="Z770" s="276"/>
      <c r="AB770" s="278" t="str">
        <f t="shared" si="113"/>
        <v/>
      </c>
    </row>
    <row r="771" spans="1:28" s="277" customFormat="1" ht="20">
      <c r="A771" s="216"/>
      <c r="B771" s="217"/>
      <c r="C771" s="221"/>
      <c r="D771" s="283"/>
      <c r="E771" s="217"/>
      <c r="F771" s="217"/>
      <c r="G771" s="217"/>
      <c r="H771" s="218"/>
      <c r="I771" s="219"/>
      <c r="J771" s="219"/>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si="112"/>
        <v>0</v>
      </c>
      <c r="Y771" s="276"/>
      <c r="Z771" s="276"/>
      <c r="AB771" s="278" t="str">
        <f t="shared" si="113"/>
        <v/>
      </c>
    </row>
    <row r="772" spans="1:28" s="277" customFormat="1" ht="20">
      <c r="A772" s="216"/>
      <c r="B772" s="217"/>
      <c r="C772" s="221"/>
      <c r="D772" s="283"/>
      <c r="E772" s="217"/>
      <c r="F772" s="217"/>
      <c r="G772" s="217"/>
      <c r="H772" s="218"/>
      <c r="I772" s="219"/>
      <c r="J772" s="219"/>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si="112"/>
        <v>0</v>
      </c>
      <c r="Y772" s="276"/>
      <c r="Z772" s="276"/>
      <c r="AB772" s="278" t="str">
        <f t="shared" si="113"/>
        <v/>
      </c>
    </row>
    <row r="773" spans="1:28" s="277" customFormat="1" ht="20">
      <c r="A773" s="216"/>
      <c r="B773" s="217"/>
      <c r="C773" s="221"/>
      <c r="D773" s="283"/>
      <c r="E773" s="217"/>
      <c r="F773" s="217"/>
      <c r="G773" s="217"/>
      <c r="H773" s="218"/>
      <c r="I773" s="219"/>
      <c r="J773" s="219"/>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si="112"/>
        <v>0</v>
      </c>
      <c r="Y773" s="276"/>
      <c r="Z773" s="276"/>
      <c r="AB773" s="278" t="str">
        <f t="shared" si="113"/>
        <v/>
      </c>
    </row>
    <row r="774" spans="1:28" s="277" customFormat="1" ht="20">
      <c r="A774" s="216"/>
      <c r="B774" s="217"/>
      <c r="C774" s="221"/>
      <c r="D774" s="283"/>
      <c r="E774" s="217"/>
      <c r="F774" s="217"/>
      <c r="G774" s="217"/>
      <c r="H774" s="218"/>
      <c r="I774" s="219"/>
      <c r="J774" s="219"/>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si="112"/>
        <v>0</v>
      </c>
      <c r="Y774" s="276"/>
      <c r="Z774" s="276"/>
      <c r="AB774" s="278" t="str">
        <f t="shared" si="113"/>
        <v/>
      </c>
    </row>
    <row r="775" spans="1:28" s="277" customFormat="1" ht="20">
      <c r="A775" s="216"/>
      <c r="B775" s="217"/>
      <c r="C775" s="221"/>
      <c r="D775" s="283"/>
      <c r="E775" s="217"/>
      <c r="F775" s="217"/>
      <c r="G775" s="217"/>
      <c r="H775" s="218"/>
      <c r="I775" s="219"/>
      <c r="J775" s="219"/>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si="112"/>
        <v>0</v>
      </c>
      <c r="Y775" s="276"/>
      <c r="Z775" s="276"/>
      <c r="AB775" s="278" t="str">
        <f t="shared" si="113"/>
        <v/>
      </c>
    </row>
    <row r="776" spans="1:28" s="277" customFormat="1" ht="20">
      <c r="A776" s="216"/>
      <c r="B776" s="217"/>
      <c r="C776" s="221"/>
      <c r="D776" s="283"/>
      <c r="E776" s="217"/>
      <c r="F776" s="217"/>
      <c r="G776" s="217"/>
      <c r="H776" s="218"/>
      <c r="I776" s="219"/>
      <c r="J776" s="219"/>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si="112"/>
        <v>0</v>
      </c>
      <c r="Y776" s="276"/>
      <c r="Z776" s="276"/>
      <c r="AB776" s="278" t="str">
        <f t="shared" si="113"/>
        <v/>
      </c>
    </row>
    <row r="777" spans="1:28" s="277" customFormat="1" ht="20">
      <c r="A777" s="216"/>
      <c r="B777" s="217"/>
      <c r="C777" s="221"/>
      <c r="D777" s="283"/>
      <c r="E777" s="217"/>
      <c r="F777" s="217"/>
      <c r="G777" s="217"/>
      <c r="H777" s="218"/>
      <c r="I777" s="219"/>
      <c r="J777" s="219"/>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si="112"/>
        <v>0</v>
      </c>
      <c r="Y777" s="276"/>
      <c r="Z777" s="276"/>
      <c r="AB777" s="278" t="str">
        <f t="shared" si="113"/>
        <v/>
      </c>
    </row>
    <row r="778" spans="1:28" s="277" customFormat="1" ht="20">
      <c r="A778" s="216"/>
      <c r="B778" s="217"/>
      <c r="C778" s="221"/>
      <c r="D778" s="283"/>
      <c r="E778" s="217"/>
      <c r="F778" s="217"/>
      <c r="G778" s="217"/>
      <c r="H778" s="218"/>
      <c r="I778" s="219"/>
      <c r="J778" s="219"/>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si="112"/>
        <v>0</v>
      </c>
      <c r="Y778" s="276"/>
      <c r="Z778" s="276"/>
      <c r="AB778" s="278" t="str">
        <f t="shared" si="113"/>
        <v/>
      </c>
    </row>
    <row r="779" spans="1:28" s="277" customFormat="1" ht="20">
      <c r="A779" s="216"/>
      <c r="B779" s="217"/>
      <c r="C779" s="221"/>
      <c r="D779" s="283"/>
      <c r="E779" s="217"/>
      <c r="F779" s="217"/>
      <c r="G779" s="217"/>
      <c r="H779" s="218"/>
      <c r="I779" s="219"/>
      <c r="J779" s="219"/>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si="112"/>
        <v>0</v>
      </c>
      <c r="Y779" s="276"/>
      <c r="Z779" s="276"/>
      <c r="AB779" s="278" t="str">
        <f t="shared" si="113"/>
        <v/>
      </c>
    </row>
    <row r="780" spans="1:28" s="277" customFormat="1" ht="20">
      <c r="A780" s="216"/>
      <c r="B780" s="217"/>
      <c r="C780" s="221"/>
      <c r="D780" s="283"/>
      <c r="E780" s="217"/>
      <c r="F780" s="217"/>
      <c r="G780" s="217"/>
      <c r="H780" s="218"/>
      <c r="I780" s="219"/>
      <c r="J780" s="219"/>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si="112"/>
        <v>0</v>
      </c>
      <c r="Y780" s="276"/>
      <c r="Z780" s="276"/>
      <c r="AB780" s="278" t="str">
        <f t="shared" si="113"/>
        <v/>
      </c>
    </row>
    <row r="781" spans="1:28" s="277" customFormat="1" ht="20">
      <c r="A781" s="216"/>
      <c r="B781" s="217"/>
      <c r="C781" s="221"/>
      <c r="D781" s="283"/>
      <c r="E781" s="217"/>
      <c r="F781" s="217"/>
      <c r="G781" s="217"/>
      <c r="H781" s="218"/>
      <c r="I781" s="219"/>
      <c r="J781" s="219"/>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si="112"/>
        <v>0</v>
      </c>
      <c r="Y781" s="276"/>
      <c r="Z781" s="276"/>
      <c r="AB781" s="278" t="str">
        <f t="shared" si="113"/>
        <v/>
      </c>
    </row>
    <row r="782" spans="1:28" s="277" customFormat="1" ht="20">
      <c r="A782" s="216"/>
      <c r="B782" s="217"/>
      <c r="C782" s="221"/>
      <c r="D782" s="283"/>
      <c r="E782" s="217"/>
      <c r="F782" s="217"/>
      <c r="G782" s="217"/>
      <c r="H782" s="218"/>
      <c r="I782" s="219"/>
      <c r="J782" s="219"/>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si="112"/>
        <v>0</v>
      </c>
      <c r="Y782" s="276"/>
      <c r="Z782" s="276"/>
      <c r="AB782" s="278" t="str">
        <f t="shared" si="113"/>
        <v/>
      </c>
    </row>
    <row r="783" spans="1:28" s="277" customFormat="1" ht="20">
      <c r="A783" s="216"/>
      <c r="B783" s="217"/>
      <c r="C783" s="221"/>
      <c r="D783" s="283"/>
      <c r="E783" s="217"/>
      <c r="F783" s="217"/>
      <c r="G783" s="217"/>
      <c r="H783" s="218"/>
      <c r="I783" s="219"/>
      <c r="J783" s="219"/>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si="112"/>
        <v>0</v>
      </c>
      <c r="Y783" s="276"/>
      <c r="Z783" s="276"/>
      <c r="AB783" s="278" t="str">
        <f t="shared" si="113"/>
        <v/>
      </c>
    </row>
    <row r="784" spans="1:28" s="277" customFormat="1" ht="20">
      <c r="A784" s="216"/>
      <c r="B784" s="217"/>
      <c r="C784" s="221"/>
      <c r="D784" s="283"/>
      <c r="E784" s="217"/>
      <c r="F784" s="217"/>
      <c r="G784" s="217"/>
      <c r="H784" s="218"/>
      <c r="I784" s="219"/>
      <c r="J784" s="219"/>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si="112"/>
        <v>0</v>
      </c>
      <c r="Y784" s="276"/>
      <c r="Z784" s="276"/>
      <c r="AB784" s="278" t="str">
        <f t="shared" si="113"/>
        <v/>
      </c>
    </row>
    <row r="785" spans="1:28" s="277" customFormat="1" ht="20">
      <c r="A785" s="216"/>
      <c r="B785" s="217"/>
      <c r="C785" s="221"/>
      <c r="D785" s="283"/>
      <c r="E785" s="217"/>
      <c r="F785" s="217"/>
      <c r="G785" s="217"/>
      <c r="H785" s="218"/>
      <c r="I785" s="219"/>
      <c r="J785" s="219"/>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si="112"/>
        <v>0</v>
      </c>
      <c r="Y785" s="276"/>
      <c r="Z785" s="276"/>
      <c r="AB785" s="278" t="str">
        <f t="shared" si="113"/>
        <v/>
      </c>
    </row>
    <row r="786" spans="1:28" s="277" customFormat="1" ht="20">
      <c r="A786" s="216"/>
      <c r="B786" s="217"/>
      <c r="C786" s="221"/>
      <c r="D786" s="283"/>
      <c r="E786" s="217"/>
      <c r="F786" s="217"/>
      <c r="G786" s="217"/>
      <c r="H786" s="218"/>
      <c r="I786" s="219"/>
      <c r="J786" s="219"/>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si="112"/>
        <v>0</v>
      </c>
      <c r="Y786" s="276"/>
      <c r="Z786" s="276"/>
      <c r="AB786" s="278" t="str">
        <f t="shared" si="113"/>
        <v/>
      </c>
    </row>
    <row r="787" spans="1:28" s="277" customFormat="1" ht="20">
      <c r="A787" s="216"/>
      <c r="B787" s="217"/>
      <c r="C787" s="221"/>
      <c r="D787" s="283"/>
      <c r="E787" s="217"/>
      <c r="F787" s="217"/>
      <c r="G787" s="217"/>
      <c r="H787" s="218"/>
      <c r="I787" s="219"/>
      <c r="J787" s="219"/>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si="112"/>
        <v>0</v>
      </c>
      <c r="Y787" s="276"/>
      <c r="Z787" s="276"/>
      <c r="AB787" s="278" t="str">
        <f t="shared" si="113"/>
        <v/>
      </c>
    </row>
    <row r="788" spans="1:28" s="277" customFormat="1" ht="20">
      <c r="A788" s="216"/>
      <c r="B788" s="217"/>
      <c r="C788" s="221"/>
      <c r="D788" s="283"/>
      <c r="E788" s="217"/>
      <c r="F788" s="217"/>
      <c r="G788" s="217"/>
      <c r="H788" s="218"/>
      <c r="I788" s="219"/>
      <c r="J788" s="219"/>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si="112"/>
        <v>0</v>
      </c>
      <c r="Y788" s="276"/>
      <c r="Z788" s="276"/>
      <c r="AB788" s="278" t="str">
        <f t="shared" si="113"/>
        <v/>
      </c>
    </row>
    <row r="789" spans="1:28" s="277" customFormat="1" ht="20">
      <c r="A789" s="216"/>
      <c r="B789" s="217"/>
      <c r="C789" s="221"/>
      <c r="D789" s="283"/>
      <c r="E789" s="217"/>
      <c r="F789" s="217"/>
      <c r="G789" s="217"/>
      <c r="H789" s="218"/>
      <c r="I789" s="219"/>
      <c r="J789" s="219"/>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si="112"/>
        <v>0</v>
      </c>
      <c r="Y789" s="276"/>
      <c r="Z789" s="276"/>
      <c r="AB789" s="278" t="str">
        <f t="shared" si="113"/>
        <v/>
      </c>
    </row>
    <row r="790" spans="1:28" s="277" customFormat="1" ht="20">
      <c r="A790" s="216"/>
      <c r="B790" s="217"/>
      <c r="C790" s="221"/>
      <c r="D790" s="283"/>
      <c r="E790" s="217"/>
      <c r="F790" s="217"/>
      <c r="G790" s="217"/>
      <c r="H790" s="218"/>
      <c r="I790" s="219"/>
      <c r="J790" s="219"/>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si="112"/>
        <v>0</v>
      </c>
      <c r="Y790" s="276"/>
      <c r="Z790" s="276"/>
      <c r="AB790" s="278" t="str">
        <f t="shared" si="113"/>
        <v/>
      </c>
    </row>
    <row r="791" spans="1:28" s="277" customFormat="1" ht="20">
      <c r="A791" s="216"/>
      <c r="B791" s="217"/>
      <c r="C791" s="221"/>
      <c r="D791" s="283"/>
      <c r="E791" s="217"/>
      <c r="F791" s="217"/>
      <c r="G791" s="217"/>
      <c r="H791" s="218"/>
      <c r="I791" s="219"/>
      <c r="J791" s="219"/>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si="112"/>
        <v>0</v>
      </c>
      <c r="Y791" s="276"/>
      <c r="Z791" s="276"/>
      <c r="AB791" s="278" t="str">
        <f t="shared" si="113"/>
        <v/>
      </c>
    </row>
    <row r="792" spans="1:28" s="277" customFormat="1" ht="20">
      <c r="A792" s="216"/>
      <c r="B792" s="217"/>
      <c r="C792" s="221"/>
      <c r="D792" s="283"/>
      <c r="E792" s="217"/>
      <c r="F792" s="217"/>
      <c r="G792" s="217"/>
      <c r="H792" s="218"/>
      <c r="I792" s="219"/>
      <c r="J792" s="219"/>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si="112"/>
        <v>0</v>
      </c>
      <c r="Y792" s="276"/>
      <c r="Z792" s="276"/>
      <c r="AB792" s="278" t="str">
        <f t="shared" si="113"/>
        <v/>
      </c>
    </row>
    <row r="793" spans="1:28" s="277" customFormat="1" ht="20">
      <c r="A793" s="216"/>
      <c r="B793" s="217"/>
      <c r="C793" s="221"/>
      <c r="D793" s="283"/>
      <c r="E793" s="217"/>
      <c r="F793" s="217"/>
      <c r="G793" s="217"/>
      <c r="H793" s="218"/>
      <c r="I793" s="219"/>
      <c r="J793" s="219"/>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si="112"/>
        <v>0</v>
      </c>
      <c r="Y793" s="276"/>
      <c r="Z793" s="276"/>
      <c r="AB793" s="278" t="str">
        <f t="shared" si="113"/>
        <v/>
      </c>
    </row>
    <row r="794" spans="1:28" s="277" customFormat="1" ht="20">
      <c r="A794" s="216"/>
      <c r="B794" s="217"/>
      <c r="C794" s="221"/>
      <c r="D794" s="283"/>
      <c r="E794" s="217"/>
      <c r="F794" s="217"/>
      <c r="G794" s="217"/>
      <c r="H794" s="218"/>
      <c r="I794" s="219"/>
      <c r="J794" s="219"/>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si="112"/>
        <v>0</v>
      </c>
      <c r="Y794" s="276"/>
      <c r="Z794" s="276"/>
      <c r="AB794" s="278" t="str">
        <f t="shared" si="113"/>
        <v/>
      </c>
    </row>
    <row r="795" spans="1:28" s="277" customFormat="1" ht="20">
      <c r="A795" s="216"/>
      <c r="B795" s="217"/>
      <c r="C795" s="221"/>
      <c r="D795" s="283"/>
      <c r="E795" s="217"/>
      <c r="F795" s="217"/>
      <c r="G795" s="217"/>
      <c r="H795" s="218"/>
      <c r="I795" s="219"/>
      <c r="J795" s="219"/>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si="112"/>
        <v>0</v>
      </c>
      <c r="Y795" s="276"/>
      <c r="Z795" s="276"/>
      <c r="AB795" s="278" t="str">
        <f t="shared" si="113"/>
        <v/>
      </c>
    </row>
    <row r="796" spans="1:28" s="277" customFormat="1" ht="20">
      <c r="A796" s="216"/>
      <c r="B796" s="217"/>
      <c r="C796" s="221"/>
      <c r="D796" s="283"/>
      <c r="E796" s="217"/>
      <c r="F796" s="217"/>
      <c r="G796" s="217"/>
      <c r="H796" s="218"/>
      <c r="I796" s="219"/>
      <c r="J796" s="219"/>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si="115">IF(AND(C796="Smelter not listed",OR(LEN(D796)=0,LEN(E796)=0)),1,0)</f>
        <v>0</v>
      </c>
      <c r="Y796" s="276"/>
      <c r="Z796" s="276"/>
      <c r="AB796" s="278" t="str">
        <f t="shared" ref="AB796:AB826" si="116">B796&amp;C796</f>
        <v/>
      </c>
    </row>
    <row r="797" spans="1:28" s="277" customFormat="1" ht="20">
      <c r="A797" s="216"/>
      <c r="B797" s="217"/>
      <c r="C797" s="221"/>
      <c r="D797" s="283"/>
      <c r="E797" s="217"/>
      <c r="F797" s="217"/>
      <c r="G797" s="217"/>
      <c r="H797" s="218"/>
      <c r="I797" s="219"/>
      <c r="J797" s="219"/>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si="115"/>
        <v>0</v>
      </c>
      <c r="Y797" s="276"/>
      <c r="Z797" s="276"/>
      <c r="AB797" s="278" t="str">
        <f t="shared" si="116"/>
        <v/>
      </c>
    </row>
    <row r="798" spans="1:28" s="277" customFormat="1" ht="20">
      <c r="A798" s="216"/>
      <c r="B798" s="217"/>
      <c r="C798" s="221"/>
      <c r="D798" s="283"/>
      <c r="E798" s="217"/>
      <c r="F798" s="217"/>
      <c r="G798" s="217"/>
      <c r="H798" s="218"/>
      <c r="I798" s="219"/>
      <c r="J798" s="219"/>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si="115"/>
        <v>0</v>
      </c>
      <c r="Y798" s="276"/>
      <c r="Z798" s="276"/>
      <c r="AB798" s="278" t="str">
        <f t="shared" si="116"/>
        <v/>
      </c>
    </row>
    <row r="799" spans="1:28" s="277" customFormat="1" ht="20">
      <c r="A799" s="216"/>
      <c r="B799" s="217"/>
      <c r="C799" s="221"/>
      <c r="D799" s="283"/>
      <c r="E799" s="217"/>
      <c r="F799" s="217"/>
      <c r="G799" s="217"/>
      <c r="H799" s="218"/>
      <c r="I799" s="219"/>
      <c r="J799" s="219"/>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si="115"/>
        <v>0</v>
      </c>
      <c r="Y799" s="276"/>
      <c r="Z799" s="276"/>
      <c r="AB799" s="278" t="str">
        <f t="shared" si="116"/>
        <v/>
      </c>
    </row>
    <row r="800" spans="1:28" s="277" customFormat="1" ht="20">
      <c r="A800" s="216"/>
      <c r="B800" s="217"/>
      <c r="C800" s="221"/>
      <c r="D800" s="283"/>
      <c r="E800" s="217"/>
      <c r="F800" s="217"/>
      <c r="G800" s="217"/>
      <c r="H800" s="218"/>
      <c r="I800" s="219"/>
      <c r="J800" s="219"/>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si="115"/>
        <v>0</v>
      </c>
      <c r="Y800" s="276"/>
      <c r="Z800" s="276"/>
      <c r="AB800" s="278" t="str">
        <f t="shared" si="116"/>
        <v/>
      </c>
    </row>
    <row r="801" spans="1:28" s="277" customFormat="1" ht="20">
      <c r="A801" s="216"/>
      <c r="B801" s="217"/>
      <c r="C801" s="221"/>
      <c r="D801" s="283"/>
      <c r="E801" s="217"/>
      <c r="F801" s="217"/>
      <c r="G801" s="217"/>
      <c r="H801" s="218"/>
      <c r="I801" s="219"/>
      <c r="J801" s="219"/>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si="115"/>
        <v>0</v>
      </c>
      <c r="Y801" s="276"/>
      <c r="Z801" s="276"/>
      <c r="AB801" s="278" t="str">
        <f t="shared" si="116"/>
        <v/>
      </c>
    </row>
    <row r="802" spans="1:28" s="277" customFormat="1" ht="20">
      <c r="A802" s="216"/>
      <c r="B802" s="217"/>
      <c r="C802" s="221"/>
      <c r="D802" s="283"/>
      <c r="E802" s="217"/>
      <c r="F802" s="217"/>
      <c r="G802" s="217"/>
      <c r="H802" s="218"/>
      <c r="I802" s="219"/>
      <c r="J802" s="219"/>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si="115"/>
        <v>0</v>
      </c>
      <c r="Y802" s="276"/>
      <c r="Z802" s="276"/>
      <c r="AB802" s="278" t="str">
        <f t="shared" si="116"/>
        <v/>
      </c>
    </row>
    <row r="803" spans="1:28" s="277" customFormat="1" ht="20">
      <c r="A803" s="216"/>
      <c r="B803" s="217"/>
      <c r="C803" s="221"/>
      <c r="D803" s="283"/>
      <c r="E803" s="217"/>
      <c r="F803" s="217"/>
      <c r="G803" s="217"/>
      <c r="H803" s="218"/>
      <c r="I803" s="219"/>
      <c r="J803" s="219"/>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si="115"/>
        <v>0</v>
      </c>
      <c r="Y803" s="276"/>
      <c r="Z803" s="276"/>
      <c r="AB803" s="278" t="str">
        <f t="shared" si="116"/>
        <v/>
      </c>
    </row>
    <row r="804" spans="1:28" s="277" customFormat="1" ht="20">
      <c r="A804" s="216"/>
      <c r="B804" s="217"/>
      <c r="C804" s="221"/>
      <c r="D804" s="283"/>
      <c r="E804" s="217"/>
      <c r="F804" s="217"/>
      <c r="G804" s="217"/>
      <c r="H804" s="218"/>
      <c r="I804" s="219"/>
      <c r="J804" s="219"/>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si="115"/>
        <v>0</v>
      </c>
      <c r="Y804" s="276"/>
      <c r="Z804" s="276"/>
      <c r="AB804" s="278" t="str">
        <f t="shared" si="116"/>
        <v/>
      </c>
    </row>
    <row r="805" spans="1:28" s="277" customFormat="1" ht="20">
      <c r="A805" s="216"/>
      <c r="B805" s="217"/>
      <c r="C805" s="221"/>
      <c r="D805" s="283"/>
      <c r="E805" s="217"/>
      <c r="F805" s="217"/>
      <c r="G805" s="217"/>
      <c r="H805" s="218"/>
      <c r="I805" s="219"/>
      <c r="J805" s="219"/>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si="115"/>
        <v>0</v>
      </c>
      <c r="Y805" s="276"/>
      <c r="Z805" s="276"/>
      <c r="AB805" s="278" t="str">
        <f t="shared" si="116"/>
        <v/>
      </c>
    </row>
    <row r="806" spans="1:28" s="277" customFormat="1" ht="20">
      <c r="A806" s="216"/>
      <c r="B806" s="217"/>
      <c r="C806" s="221"/>
      <c r="D806" s="283"/>
      <c r="E806" s="217"/>
      <c r="F806" s="217"/>
      <c r="G806" s="217"/>
      <c r="H806" s="218"/>
      <c r="I806" s="219"/>
      <c r="J806" s="219"/>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si="115"/>
        <v>0</v>
      </c>
      <c r="Y806" s="276"/>
      <c r="Z806" s="276"/>
      <c r="AB806" s="278" t="str">
        <f t="shared" si="116"/>
        <v/>
      </c>
    </row>
    <row r="807" spans="1:28" s="277" customFormat="1" ht="20">
      <c r="A807" s="216"/>
      <c r="B807" s="217"/>
      <c r="C807" s="221"/>
      <c r="D807" s="283"/>
      <c r="E807" s="217"/>
      <c r="F807" s="217"/>
      <c r="G807" s="217"/>
      <c r="H807" s="218"/>
      <c r="I807" s="219"/>
      <c r="J807" s="219"/>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si="115"/>
        <v>0</v>
      </c>
      <c r="Y807" s="276"/>
      <c r="Z807" s="276"/>
      <c r="AB807" s="278" t="str">
        <f t="shared" si="116"/>
        <v/>
      </c>
    </row>
    <row r="808" spans="1:28" s="277" customFormat="1" ht="20">
      <c r="A808" s="216"/>
      <c r="B808" s="217"/>
      <c r="C808" s="221"/>
      <c r="D808" s="283"/>
      <c r="E808" s="217"/>
      <c r="F808" s="217"/>
      <c r="G808" s="217"/>
      <c r="H808" s="218"/>
      <c r="I808" s="219"/>
      <c r="J808" s="219"/>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si="115"/>
        <v>0</v>
      </c>
      <c r="Y808" s="276"/>
      <c r="Z808" s="276"/>
      <c r="AB808" s="278" t="str">
        <f t="shared" si="116"/>
        <v/>
      </c>
    </row>
    <row r="809" spans="1:28" s="277" customFormat="1" ht="20">
      <c r="A809" s="216"/>
      <c r="B809" s="217"/>
      <c r="C809" s="221"/>
      <c r="D809" s="283"/>
      <c r="E809" s="217"/>
      <c r="F809" s="217"/>
      <c r="G809" s="217"/>
      <c r="H809" s="218"/>
      <c r="I809" s="219"/>
      <c r="J809" s="219"/>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si="115"/>
        <v>0</v>
      </c>
      <c r="Y809" s="276"/>
      <c r="Z809" s="276"/>
      <c r="AB809" s="278" t="str">
        <f t="shared" si="116"/>
        <v/>
      </c>
    </row>
    <row r="810" spans="1:28" s="277" customFormat="1" ht="20">
      <c r="A810" s="216"/>
      <c r="B810" s="217"/>
      <c r="C810" s="221"/>
      <c r="D810" s="283"/>
      <c r="E810" s="217"/>
      <c r="F810" s="217"/>
      <c r="G810" s="217"/>
      <c r="H810" s="218"/>
      <c r="I810" s="219"/>
      <c r="J810" s="219"/>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si="115"/>
        <v>0</v>
      </c>
      <c r="Y810" s="276"/>
      <c r="Z810" s="276"/>
      <c r="AB810" s="278" t="str">
        <f t="shared" si="116"/>
        <v/>
      </c>
    </row>
    <row r="811" spans="1:28" s="277" customFormat="1" ht="20">
      <c r="A811" s="216"/>
      <c r="B811" s="217"/>
      <c r="C811" s="221"/>
      <c r="D811" s="283"/>
      <c r="E811" s="217"/>
      <c r="F811" s="217"/>
      <c r="G811" s="217"/>
      <c r="H811" s="218"/>
      <c r="I811" s="219"/>
      <c r="J811" s="219"/>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si="115"/>
        <v>0</v>
      </c>
      <c r="Y811" s="276"/>
      <c r="Z811" s="276"/>
      <c r="AB811" s="278" t="str">
        <f t="shared" si="116"/>
        <v/>
      </c>
    </row>
    <row r="812" spans="1:28" s="277" customFormat="1" ht="20">
      <c r="A812" s="216"/>
      <c r="B812" s="217"/>
      <c r="C812" s="221"/>
      <c r="D812" s="283"/>
      <c r="E812" s="217"/>
      <c r="F812" s="217"/>
      <c r="G812" s="217"/>
      <c r="H812" s="218"/>
      <c r="I812" s="219"/>
      <c r="J812" s="219"/>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si="115"/>
        <v>0</v>
      </c>
      <c r="Y812" s="276"/>
      <c r="Z812" s="276"/>
      <c r="AB812" s="278" t="str">
        <f t="shared" si="116"/>
        <v/>
      </c>
    </row>
    <row r="813" spans="1:28" s="277" customFormat="1" ht="20">
      <c r="A813" s="216"/>
      <c r="B813" s="217"/>
      <c r="C813" s="221"/>
      <c r="D813" s="283"/>
      <c r="E813" s="217"/>
      <c r="F813" s="217"/>
      <c r="G813" s="217"/>
      <c r="H813" s="218"/>
      <c r="I813" s="219"/>
      <c r="J813" s="219"/>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si="115"/>
        <v>0</v>
      </c>
      <c r="Y813" s="276"/>
      <c r="Z813" s="276"/>
      <c r="AB813" s="278" t="str">
        <f t="shared" si="116"/>
        <v/>
      </c>
    </row>
    <row r="814" spans="1:28" s="277" customFormat="1" ht="20">
      <c r="A814" s="216"/>
      <c r="B814" s="217"/>
      <c r="C814" s="221"/>
      <c r="D814" s="283"/>
      <c r="E814" s="217"/>
      <c r="F814" s="217"/>
      <c r="G814" s="217"/>
      <c r="H814" s="218"/>
      <c r="I814" s="219"/>
      <c r="J814" s="219"/>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si="115"/>
        <v>0</v>
      </c>
      <c r="Y814" s="276"/>
      <c r="Z814" s="276"/>
      <c r="AB814" s="278" t="str">
        <f t="shared" si="116"/>
        <v/>
      </c>
    </row>
    <row r="815" spans="1:28" s="277" customFormat="1" ht="20">
      <c r="A815" s="216"/>
      <c r="B815" s="217"/>
      <c r="C815" s="221"/>
      <c r="D815" s="283"/>
      <c r="E815" s="217"/>
      <c r="F815" s="217"/>
      <c r="G815" s="217"/>
      <c r="H815" s="218"/>
      <c r="I815" s="219"/>
      <c r="J815" s="219"/>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si="115"/>
        <v>0</v>
      </c>
      <c r="Y815" s="276"/>
      <c r="Z815" s="276"/>
      <c r="AB815" s="278" t="str">
        <f t="shared" si="116"/>
        <v/>
      </c>
    </row>
    <row r="816" spans="1:28" s="277" customFormat="1" ht="20">
      <c r="A816" s="216"/>
      <c r="B816" s="217"/>
      <c r="C816" s="221"/>
      <c r="D816" s="283"/>
      <c r="E816" s="217"/>
      <c r="F816" s="217"/>
      <c r="G816" s="217"/>
      <c r="H816" s="218"/>
      <c r="I816" s="219"/>
      <c r="J816" s="219"/>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si="115"/>
        <v>0</v>
      </c>
      <c r="Y816" s="276"/>
      <c r="Z816" s="276"/>
      <c r="AB816" s="278" t="str">
        <f t="shared" si="116"/>
        <v/>
      </c>
    </row>
    <row r="817" spans="1:28" s="277" customFormat="1" ht="20">
      <c r="A817" s="216"/>
      <c r="B817" s="217"/>
      <c r="C817" s="221"/>
      <c r="D817" s="283"/>
      <c r="E817" s="217"/>
      <c r="F817" s="217"/>
      <c r="G817" s="217"/>
      <c r="H817" s="218"/>
      <c r="I817" s="219"/>
      <c r="J817" s="219"/>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si="115"/>
        <v>0</v>
      </c>
      <c r="Y817" s="276"/>
      <c r="Z817" s="276"/>
      <c r="AB817" s="278" t="str">
        <f t="shared" si="116"/>
        <v/>
      </c>
    </row>
    <row r="818" spans="1:28" s="277" customFormat="1" ht="20">
      <c r="A818" s="216"/>
      <c r="B818" s="217"/>
      <c r="C818" s="221"/>
      <c r="D818" s="283"/>
      <c r="E818" s="217"/>
      <c r="F818" s="217"/>
      <c r="G818" s="217"/>
      <c r="H818" s="218"/>
      <c r="I818" s="219"/>
      <c r="J818" s="219"/>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si="115"/>
        <v>0</v>
      </c>
      <c r="Y818" s="276"/>
      <c r="Z818" s="276"/>
      <c r="AB818" s="278" t="str">
        <f t="shared" si="116"/>
        <v/>
      </c>
    </row>
    <row r="819" spans="1:28" s="277" customFormat="1" ht="20">
      <c r="A819" s="216"/>
      <c r="B819" s="217"/>
      <c r="C819" s="221"/>
      <c r="D819" s="283"/>
      <c r="E819" s="217"/>
      <c r="F819" s="217"/>
      <c r="G819" s="217"/>
      <c r="H819" s="218"/>
      <c r="I819" s="219"/>
      <c r="J819" s="219"/>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si="115"/>
        <v>0</v>
      </c>
      <c r="Y819" s="276"/>
      <c r="Z819" s="276"/>
      <c r="AB819" s="278" t="str">
        <f t="shared" si="116"/>
        <v/>
      </c>
    </row>
    <row r="820" spans="1:28" s="277" customFormat="1" ht="20">
      <c r="A820" s="216"/>
      <c r="B820" s="217"/>
      <c r="C820" s="221"/>
      <c r="D820" s="283"/>
      <c r="E820" s="217"/>
      <c r="F820" s="217"/>
      <c r="G820" s="217"/>
      <c r="H820" s="218"/>
      <c r="I820" s="219"/>
      <c r="J820" s="219"/>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si="115"/>
        <v>0</v>
      </c>
      <c r="Y820" s="276"/>
      <c r="Z820" s="276"/>
      <c r="AB820" s="278" t="str">
        <f t="shared" si="116"/>
        <v/>
      </c>
    </row>
    <row r="821" spans="1:28" s="277" customFormat="1" ht="20">
      <c r="A821" s="216"/>
      <c r="B821" s="217"/>
      <c r="C821" s="221"/>
      <c r="D821" s="283"/>
      <c r="E821" s="217"/>
      <c r="F821" s="217"/>
      <c r="G821" s="217"/>
      <c r="H821" s="218"/>
      <c r="I821" s="219"/>
      <c r="J821" s="219"/>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si="115"/>
        <v>0</v>
      </c>
      <c r="Y821" s="276"/>
      <c r="Z821" s="276"/>
      <c r="AB821" s="278" t="str">
        <f t="shared" si="116"/>
        <v/>
      </c>
    </row>
    <row r="822" spans="1:28" s="277" customFormat="1" ht="20">
      <c r="A822" s="216"/>
      <c r="B822" s="217"/>
      <c r="C822" s="221"/>
      <c r="D822" s="283"/>
      <c r="E822" s="217"/>
      <c r="F822" s="217"/>
      <c r="G822" s="217"/>
      <c r="H822" s="218"/>
      <c r="I822" s="219"/>
      <c r="J822" s="219"/>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si="115"/>
        <v>0</v>
      </c>
      <c r="Y822" s="276"/>
      <c r="Z822" s="276"/>
      <c r="AB822" s="278" t="str">
        <f t="shared" si="116"/>
        <v/>
      </c>
    </row>
    <row r="823" spans="1:28" s="277" customFormat="1" ht="20">
      <c r="A823" s="216"/>
      <c r="B823" s="217"/>
      <c r="C823" s="221"/>
      <c r="D823" s="283"/>
      <c r="E823" s="217"/>
      <c r="F823" s="217"/>
      <c r="G823" s="217"/>
      <c r="H823" s="218"/>
      <c r="I823" s="219"/>
      <c r="J823" s="219"/>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si="115"/>
        <v>0</v>
      </c>
      <c r="Y823" s="276"/>
      <c r="Z823" s="276"/>
      <c r="AB823" s="278" t="str">
        <f t="shared" si="116"/>
        <v/>
      </c>
    </row>
    <row r="824" spans="1:28" s="277" customFormat="1" ht="20">
      <c r="A824" s="216"/>
      <c r="B824" s="217"/>
      <c r="C824" s="221"/>
      <c r="D824" s="283"/>
      <c r="E824" s="217"/>
      <c r="F824" s="217"/>
      <c r="G824" s="217"/>
      <c r="H824" s="218"/>
      <c r="I824" s="219"/>
      <c r="J824" s="219"/>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si="115"/>
        <v>0</v>
      </c>
      <c r="Y824" s="276"/>
      <c r="Z824" s="276"/>
      <c r="AB824" s="278" t="str">
        <f t="shared" si="116"/>
        <v/>
      </c>
    </row>
    <row r="825" spans="1:28" s="277" customFormat="1" ht="20">
      <c r="A825" s="216"/>
      <c r="B825" s="217"/>
      <c r="C825" s="221"/>
      <c r="D825" s="283"/>
      <c r="E825" s="217"/>
      <c r="F825" s="217"/>
      <c r="G825" s="217"/>
      <c r="H825" s="218"/>
      <c r="I825" s="219"/>
      <c r="J825" s="219"/>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si="115"/>
        <v>0</v>
      </c>
      <c r="Y825" s="276"/>
      <c r="Z825" s="276"/>
      <c r="AB825" s="278" t="str">
        <f t="shared" si="116"/>
        <v/>
      </c>
    </row>
    <row r="826" spans="1:28" s="277" customFormat="1" ht="20">
      <c r="A826" s="216"/>
      <c r="B826" s="217"/>
      <c r="C826" s="221"/>
      <c r="D826" s="283"/>
      <c r="E826" s="217"/>
      <c r="F826" s="217"/>
      <c r="G826" s="217"/>
      <c r="H826" s="218"/>
      <c r="I826" s="219"/>
      <c r="J826" s="219"/>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si="115"/>
        <v>0</v>
      </c>
      <c r="Y826" s="276"/>
      <c r="Z826" s="276"/>
      <c r="AB826" s="278" t="str">
        <f t="shared" si="116"/>
        <v/>
      </c>
    </row>
    <row r="827" spans="1:28" s="277" customFormat="1" ht="20">
      <c r="A827" s="216"/>
      <c r="B827" s="217"/>
      <c r="C827" s="221"/>
      <c r="D827" s="283"/>
      <c r="E827" s="217"/>
      <c r="F827" s="217"/>
      <c r="G827" s="217"/>
      <c r="H827" s="218"/>
      <c r="I827" s="219"/>
      <c r="J827" s="219"/>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si="118">IF(AND(C827="Smelter not listed",OR(LEN(D827)=0,LEN(E827)=0)),1,0)</f>
        <v>0</v>
      </c>
      <c r="Y827" s="276"/>
      <c r="Z827" s="276"/>
      <c r="AB827" s="278" t="str">
        <f t="shared" ref="AB827" si="119">B827&amp;C827</f>
        <v/>
      </c>
    </row>
    <row r="828" spans="1:28" s="277" customFormat="1" ht="20">
      <c r="A828" s="216"/>
      <c r="B828" s="217"/>
      <c r="C828" s="221"/>
      <c r="D828" s="283"/>
      <c r="E828" s="217"/>
      <c r="F828" s="217"/>
      <c r="G828" s="217"/>
      <c r="H828" s="218"/>
      <c r="I828" s="219"/>
      <c r="J828" s="219"/>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si="121">IF(AND(C828="Smelter not listed",OR(LEN(D828)=0,LEN(E828)=0)),1,0)</f>
        <v>0</v>
      </c>
      <c r="Y828" s="276"/>
      <c r="Z828" s="276"/>
      <c r="AB828" s="278" t="str">
        <f t="shared" ref="AB828:AB859" si="122">B828&amp;C828</f>
        <v/>
      </c>
    </row>
    <row r="829" spans="1:28" s="277" customFormat="1" ht="20">
      <c r="A829" s="216"/>
      <c r="B829" s="217"/>
      <c r="C829" s="221"/>
      <c r="D829" s="283"/>
      <c r="E829" s="217"/>
      <c r="F829" s="217"/>
      <c r="G829" s="217"/>
      <c r="H829" s="218"/>
      <c r="I829" s="219"/>
      <c r="J829" s="219"/>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si="121"/>
        <v>0</v>
      </c>
      <c r="Y829" s="276"/>
      <c r="Z829" s="276"/>
      <c r="AB829" s="278" t="str">
        <f t="shared" si="122"/>
        <v/>
      </c>
    </row>
    <row r="830" spans="1:28" s="277" customFormat="1" ht="20">
      <c r="A830" s="216"/>
      <c r="B830" s="217"/>
      <c r="C830" s="221"/>
      <c r="D830" s="283"/>
      <c r="E830" s="217"/>
      <c r="F830" s="217"/>
      <c r="G830" s="217"/>
      <c r="H830" s="218"/>
      <c r="I830" s="219"/>
      <c r="J830" s="219"/>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si="121"/>
        <v>0</v>
      </c>
      <c r="Y830" s="276"/>
      <c r="Z830" s="276"/>
      <c r="AB830" s="278" t="str">
        <f t="shared" si="122"/>
        <v/>
      </c>
    </row>
    <row r="831" spans="1:28" s="277" customFormat="1" ht="20">
      <c r="A831" s="216"/>
      <c r="B831" s="217"/>
      <c r="C831" s="221"/>
      <c r="D831" s="283"/>
      <c r="E831" s="217"/>
      <c r="F831" s="217"/>
      <c r="G831" s="217"/>
      <c r="H831" s="218"/>
      <c r="I831" s="219"/>
      <c r="J831" s="219"/>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si="121"/>
        <v>0</v>
      </c>
      <c r="Y831" s="276"/>
      <c r="Z831" s="276"/>
      <c r="AB831" s="278" t="str">
        <f t="shared" si="122"/>
        <v/>
      </c>
    </row>
    <row r="832" spans="1:28" s="277" customFormat="1" ht="20">
      <c r="A832" s="216"/>
      <c r="B832" s="217"/>
      <c r="C832" s="221"/>
      <c r="D832" s="283"/>
      <c r="E832" s="217"/>
      <c r="F832" s="217"/>
      <c r="G832" s="217"/>
      <c r="H832" s="218"/>
      <c r="I832" s="219"/>
      <c r="J832" s="219"/>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si="121"/>
        <v>0</v>
      </c>
      <c r="Y832" s="276"/>
      <c r="Z832" s="276"/>
      <c r="AB832" s="278" t="str">
        <f t="shared" si="122"/>
        <v/>
      </c>
    </row>
    <row r="833" spans="1:28" s="277" customFormat="1" ht="20">
      <c r="A833" s="216"/>
      <c r="B833" s="217"/>
      <c r="C833" s="221"/>
      <c r="D833" s="283"/>
      <c r="E833" s="217"/>
      <c r="F833" s="217"/>
      <c r="G833" s="217"/>
      <c r="H833" s="218"/>
      <c r="I833" s="219"/>
      <c r="J833" s="219"/>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si="121"/>
        <v>0</v>
      </c>
      <c r="Y833" s="276"/>
      <c r="Z833" s="276"/>
      <c r="AB833" s="278" t="str">
        <f t="shared" si="122"/>
        <v/>
      </c>
    </row>
    <row r="834" spans="1:28" s="277" customFormat="1" ht="20">
      <c r="A834" s="216"/>
      <c r="B834" s="217"/>
      <c r="C834" s="221"/>
      <c r="D834" s="283"/>
      <c r="E834" s="217"/>
      <c r="F834" s="217"/>
      <c r="G834" s="217"/>
      <c r="H834" s="218"/>
      <c r="I834" s="219"/>
      <c r="J834" s="219"/>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si="121"/>
        <v>0</v>
      </c>
      <c r="Y834" s="276"/>
      <c r="Z834" s="276"/>
      <c r="AB834" s="278" t="str">
        <f t="shared" si="122"/>
        <v/>
      </c>
    </row>
    <row r="835" spans="1:28" s="277" customFormat="1" ht="20">
      <c r="A835" s="216"/>
      <c r="B835" s="217"/>
      <c r="C835" s="221"/>
      <c r="D835" s="283"/>
      <c r="E835" s="217"/>
      <c r="F835" s="217"/>
      <c r="G835" s="217"/>
      <c r="H835" s="218"/>
      <c r="I835" s="219"/>
      <c r="J835" s="219"/>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si="121"/>
        <v>0</v>
      </c>
      <c r="Y835" s="276"/>
      <c r="Z835" s="276"/>
      <c r="AB835" s="278" t="str">
        <f t="shared" si="122"/>
        <v/>
      </c>
    </row>
    <row r="836" spans="1:28" s="277" customFormat="1" ht="20">
      <c r="A836" s="216"/>
      <c r="B836" s="217"/>
      <c r="C836" s="221"/>
      <c r="D836" s="283"/>
      <c r="E836" s="217"/>
      <c r="F836" s="217"/>
      <c r="G836" s="217"/>
      <c r="H836" s="218"/>
      <c r="I836" s="219"/>
      <c r="J836" s="219"/>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si="121"/>
        <v>0</v>
      </c>
      <c r="Y836" s="276"/>
      <c r="Z836" s="276"/>
      <c r="AB836" s="278" t="str">
        <f t="shared" si="122"/>
        <v/>
      </c>
    </row>
    <row r="837" spans="1:28" s="277" customFormat="1" ht="20">
      <c r="A837" s="216"/>
      <c r="B837" s="217"/>
      <c r="C837" s="221"/>
      <c r="D837" s="283"/>
      <c r="E837" s="217"/>
      <c r="F837" s="217"/>
      <c r="G837" s="217"/>
      <c r="H837" s="218"/>
      <c r="I837" s="219"/>
      <c r="J837" s="219"/>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si="121"/>
        <v>0</v>
      </c>
      <c r="Y837" s="276"/>
      <c r="Z837" s="276"/>
      <c r="AB837" s="278" t="str">
        <f t="shared" si="122"/>
        <v/>
      </c>
    </row>
    <row r="838" spans="1:28" s="277" customFormat="1" ht="20">
      <c r="A838" s="216"/>
      <c r="B838" s="217"/>
      <c r="C838" s="221"/>
      <c r="D838" s="283"/>
      <c r="E838" s="217"/>
      <c r="F838" s="217"/>
      <c r="G838" s="217"/>
      <c r="H838" s="218"/>
      <c r="I838" s="219"/>
      <c r="J838" s="219"/>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si="121"/>
        <v>0</v>
      </c>
      <c r="Y838" s="276"/>
      <c r="Z838" s="276"/>
      <c r="AB838" s="278" t="str">
        <f t="shared" si="122"/>
        <v/>
      </c>
    </row>
    <row r="839" spans="1:28" s="277" customFormat="1" ht="20">
      <c r="A839" s="216"/>
      <c r="B839" s="217"/>
      <c r="C839" s="221"/>
      <c r="D839" s="283"/>
      <c r="E839" s="217"/>
      <c r="F839" s="217"/>
      <c r="G839" s="217"/>
      <c r="H839" s="218"/>
      <c r="I839" s="219"/>
      <c r="J839" s="219"/>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si="121"/>
        <v>0</v>
      </c>
      <c r="Y839" s="276"/>
      <c r="Z839" s="276"/>
      <c r="AB839" s="278" t="str">
        <f t="shared" si="122"/>
        <v/>
      </c>
    </row>
    <row r="840" spans="1:28" s="277" customFormat="1" ht="20">
      <c r="A840" s="216"/>
      <c r="B840" s="217"/>
      <c r="C840" s="221"/>
      <c r="D840" s="283"/>
      <c r="E840" s="217"/>
      <c r="F840" s="217"/>
      <c r="G840" s="217"/>
      <c r="H840" s="218"/>
      <c r="I840" s="219"/>
      <c r="J840" s="219"/>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si="121"/>
        <v>0</v>
      </c>
      <c r="Y840" s="276"/>
      <c r="Z840" s="276"/>
      <c r="AB840" s="278" t="str">
        <f t="shared" si="122"/>
        <v/>
      </c>
    </row>
    <row r="841" spans="1:28" s="277" customFormat="1" ht="20">
      <c r="A841" s="216"/>
      <c r="B841" s="217"/>
      <c r="C841" s="221"/>
      <c r="D841" s="283"/>
      <c r="E841" s="217"/>
      <c r="F841" s="217"/>
      <c r="G841" s="217"/>
      <c r="H841" s="218"/>
      <c r="I841" s="219"/>
      <c r="J841" s="219"/>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si="121"/>
        <v>0</v>
      </c>
      <c r="Y841" s="276"/>
      <c r="Z841" s="276"/>
      <c r="AB841" s="278" t="str">
        <f t="shared" si="122"/>
        <v/>
      </c>
    </row>
    <row r="842" spans="1:28" s="277" customFormat="1" ht="20">
      <c r="A842" s="216"/>
      <c r="B842" s="217"/>
      <c r="C842" s="221"/>
      <c r="D842" s="283"/>
      <c r="E842" s="217"/>
      <c r="F842" s="217"/>
      <c r="G842" s="217"/>
      <c r="H842" s="218"/>
      <c r="I842" s="219"/>
      <c r="J842" s="219"/>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si="121"/>
        <v>0</v>
      </c>
      <c r="Y842" s="276"/>
      <c r="Z842" s="276"/>
      <c r="AB842" s="278" t="str">
        <f t="shared" si="122"/>
        <v/>
      </c>
    </row>
    <row r="843" spans="1:28" s="277" customFormat="1" ht="20">
      <c r="A843" s="216"/>
      <c r="B843" s="217"/>
      <c r="C843" s="221"/>
      <c r="D843" s="283"/>
      <c r="E843" s="217"/>
      <c r="F843" s="217"/>
      <c r="G843" s="217"/>
      <c r="H843" s="218"/>
      <c r="I843" s="219"/>
      <c r="J843" s="219"/>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si="121"/>
        <v>0</v>
      </c>
      <c r="Y843" s="276"/>
      <c r="Z843" s="276"/>
      <c r="AB843" s="278" t="str">
        <f t="shared" si="122"/>
        <v/>
      </c>
    </row>
    <row r="844" spans="1:28" s="277" customFormat="1" ht="20">
      <c r="A844" s="216"/>
      <c r="B844" s="217"/>
      <c r="C844" s="221"/>
      <c r="D844" s="283"/>
      <c r="E844" s="217"/>
      <c r="F844" s="217"/>
      <c r="G844" s="217"/>
      <c r="H844" s="218"/>
      <c r="I844" s="219"/>
      <c r="J844" s="219"/>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si="121"/>
        <v>0</v>
      </c>
      <c r="Y844" s="276"/>
      <c r="Z844" s="276"/>
      <c r="AB844" s="278" t="str">
        <f t="shared" si="122"/>
        <v/>
      </c>
    </row>
    <row r="845" spans="1:28" s="277" customFormat="1" ht="20">
      <c r="A845" s="216"/>
      <c r="B845" s="217"/>
      <c r="C845" s="221"/>
      <c r="D845" s="283"/>
      <c r="E845" s="217"/>
      <c r="F845" s="217"/>
      <c r="G845" s="217"/>
      <c r="H845" s="218"/>
      <c r="I845" s="219"/>
      <c r="J845" s="219"/>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si="121"/>
        <v>0</v>
      </c>
      <c r="Y845" s="276"/>
      <c r="Z845" s="276"/>
      <c r="AB845" s="278" t="str">
        <f t="shared" si="122"/>
        <v/>
      </c>
    </row>
    <row r="846" spans="1:28" s="277" customFormat="1" ht="20">
      <c r="A846" s="216"/>
      <c r="B846" s="217"/>
      <c r="C846" s="221"/>
      <c r="D846" s="283"/>
      <c r="E846" s="217"/>
      <c r="F846" s="217"/>
      <c r="G846" s="217"/>
      <c r="H846" s="218"/>
      <c r="I846" s="219"/>
      <c r="J846" s="219"/>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si="121"/>
        <v>0</v>
      </c>
      <c r="Y846" s="276"/>
      <c r="Z846" s="276"/>
      <c r="AB846" s="278" t="str">
        <f t="shared" si="122"/>
        <v/>
      </c>
    </row>
    <row r="847" spans="1:28" s="277" customFormat="1" ht="20">
      <c r="A847" s="216"/>
      <c r="B847" s="217"/>
      <c r="C847" s="221"/>
      <c r="D847" s="283"/>
      <c r="E847" s="217"/>
      <c r="F847" s="217"/>
      <c r="G847" s="217"/>
      <c r="H847" s="218"/>
      <c r="I847" s="219"/>
      <c r="J847" s="219"/>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si="121"/>
        <v>0</v>
      </c>
      <c r="Y847" s="276"/>
      <c r="Z847" s="276"/>
      <c r="AB847" s="278" t="str">
        <f t="shared" si="122"/>
        <v/>
      </c>
    </row>
    <row r="848" spans="1:28" s="277" customFormat="1" ht="20">
      <c r="A848" s="216"/>
      <c r="B848" s="217"/>
      <c r="C848" s="221"/>
      <c r="D848" s="283"/>
      <c r="E848" s="217"/>
      <c r="F848" s="217"/>
      <c r="G848" s="217"/>
      <c r="H848" s="218"/>
      <c r="I848" s="219"/>
      <c r="J848" s="219"/>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si="121"/>
        <v>0</v>
      </c>
      <c r="Y848" s="276"/>
      <c r="Z848" s="276"/>
      <c r="AB848" s="278" t="str">
        <f t="shared" si="122"/>
        <v/>
      </c>
    </row>
    <row r="849" spans="1:28" s="277" customFormat="1" ht="20">
      <c r="A849" s="216"/>
      <c r="B849" s="217"/>
      <c r="C849" s="221"/>
      <c r="D849" s="283"/>
      <c r="E849" s="217"/>
      <c r="F849" s="217"/>
      <c r="G849" s="217"/>
      <c r="H849" s="218"/>
      <c r="I849" s="219"/>
      <c r="J849" s="219"/>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si="121"/>
        <v>0</v>
      </c>
      <c r="Y849" s="276"/>
      <c r="Z849" s="276"/>
      <c r="AB849" s="278" t="str">
        <f t="shared" si="122"/>
        <v/>
      </c>
    </row>
    <row r="850" spans="1:28" s="277" customFormat="1" ht="20">
      <c r="A850" s="216"/>
      <c r="B850" s="217"/>
      <c r="C850" s="221"/>
      <c r="D850" s="283"/>
      <c r="E850" s="217"/>
      <c r="F850" s="217"/>
      <c r="G850" s="217"/>
      <c r="H850" s="218"/>
      <c r="I850" s="219"/>
      <c r="J850" s="219"/>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si="121"/>
        <v>0</v>
      </c>
      <c r="Y850" s="276"/>
      <c r="Z850" s="276"/>
      <c r="AB850" s="278" t="str">
        <f t="shared" si="122"/>
        <v/>
      </c>
    </row>
    <row r="851" spans="1:28" s="277" customFormat="1" ht="20">
      <c r="A851" s="216"/>
      <c r="B851" s="217"/>
      <c r="C851" s="221"/>
      <c r="D851" s="283"/>
      <c r="E851" s="217"/>
      <c r="F851" s="217"/>
      <c r="G851" s="217"/>
      <c r="H851" s="218"/>
      <c r="I851" s="219"/>
      <c r="J851" s="219"/>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si="121"/>
        <v>0</v>
      </c>
      <c r="Y851" s="276"/>
      <c r="Z851" s="276"/>
      <c r="AB851" s="278" t="str">
        <f t="shared" si="122"/>
        <v/>
      </c>
    </row>
    <row r="852" spans="1:28" s="277" customFormat="1" ht="20">
      <c r="A852" s="216"/>
      <c r="B852" s="217"/>
      <c r="C852" s="221"/>
      <c r="D852" s="283"/>
      <c r="E852" s="217"/>
      <c r="F852" s="217"/>
      <c r="G852" s="217"/>
      <c r="H852" s="218"/>
      <c r="I852" s="219"/>
      <c r="J852" s="219"/>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si="121"/>
        <v>0</v>
      </c>
      <c r="Y852" s="276"/>
      <c r="Z852" s="276"/>
      <c r="AB852" s="278" t="str">
        <f t="shared" si="122"/>
        <v/>
      </c>
    </row>
    <row r="853" spans="1:28" s="277" customFormat="1" ht="20">
      <c r="A853" s="216"/>
      <c r="B853" s="217"/>
      <c r="C853" s="221"/>
      <c r="D853" s="283"/>
      <c r="E853" s="217"/>
      <c r="F853" s="217"/>
      <c r="G853" s="217"/>
      <c r="H853" s="218"/>
      <c r="I853" s="219"/>
      <c r="J853" s="219"/>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si="121"/>
        <v>0</v>
      </c>
      <c r="Y853" s="276"/>
      <c r="Z853" s="276"/>
      <c r="AB853" s="278" t="str">
        <f t="shared" si="122"/>
        <v/>
      </c>
    </row>
    <row r="854" spans="1:28" s="277" customFormat="1" ht="20">
      <c r="A854" s="216"/>
      <c r="B854" s="217"/>
      <c r="C854" s="221"/>
      <c r="D854" s="283"/>
      <c r="E854" s="217"/>
      <c r="F854" s="217"/>
      <c r="G854" s="217"/>
      <c r="H854" s="218"/>
      <c r="I854" s="219"/>
      <c r="J854" s="219"/>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si="121"/>
        <v>0</v>
      </c>
      <c r="Y854" s="276"/>
      <c r="Z854" s="276"/>
      <c r="AB854" s="278" t="str">
        <f t="shared" si="122"/>
        <v/>
      </c>
    </row>
    <row r="855" spans="1:28" s="277" customFormat="1" ht="20">
      <c r="A855" s="216"/>
      <c r="B855" s="217"/>
      <c r="C855" s="221"/>
      <c r="D855" s="283"/>
      <c r="E855" s="217"/>
      <c r="F855" s="217"/>
      <c r="G855" s="217"/>
      <c r="H855" s="218"/>
      <c r="I855" s="219"/>
      <c r="J855" s="219"/>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si="121"/>
        <v>0</v>
      </c>
      <c r="Y855" s="276"/>
      <c r="Z855" s="276"/>
      <c r="AB855" s="278" t="str">
        <f t="shared" si="122"/>
        <v/>
      </c>
    </row>
    <row r="856" spans="1:28" s="277" customFormat="1" ht="20">
      <c r="A856" s="216"/>
      <c r="B856" s="217"/>
      <c r="C856" s="221"/>
      <c r="D856" s="283"/>
      <c r="E856" s="217"/>
      <c r="F856" s="217"/>
      <c r="G856" s="217"/>
      <c r="H856" s="218"/>
      <c r="I856" s="219"/>
      <c r="J856" s="219"/>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si="121"/>
        <v>0</v>
      </c>
      <c r="Y856" s="276"/>
      <c r="Z856" s="276"/>
      <c r="AB856" s="278" t="str">
        <f t="shared" si="122"/>
        <v/>
      </c>
    </row>
    <row r="857" spans="1:28" s="277" customFormat="1" ht="20">
      <c r="A857" s="216"/>
      <c r="B857" s="217"/>
      <c r="C857" s="221"/>
      <c r="D857" s="283"/>
      <c r="E857" s="217"/>
      <c r="F857" s="217"/>
      <c r="G857" s="217"/>
      <c r="H857" s="218"/>
      <c r="I857" s="219"/>
      <c r="J857" s="219"/>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si="121"/>
        <v>0</v>
      </c>
      <c r="Y857" s="276"/>
      <c r="Z857" s="276"/>
      <c r="AB857" s="278" t="str">
        <f t="shared" si="122"/>
        <v/>
      </c>
    </row>
    <row r="858" spans="1:28" s="277" customFormat="1" ht="20">
      <c r="A858" s="216"/>
      <c r="B858" s="217"/>
      <c r="C858" s="221"/>
      <c r="D858" s="283"/>
      <c r="E858" s="217"/>
      <c r="F858" s="217"/>
      <c r="G858" s="217"/>
      <c r="H858" s="218"/>
      <c r="I858" s="219"/>
      <c r="J858" s="219"/>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si="121"/>
        <v>0</v>
      </c>
      <c r="Y858" s="276"/>
      <c r="Z858" s="276"/>
      <c r="AB858" s="278" t="str">
        <f t="shared" si="122"/>
        <v/>
      </c>
    </row>
    <row r="859" spans="1:28" s="277" customFormat="1" ht="20">
      <c r="A859" s="216"/>
      <c r="B859" s="217"/>
      <c r="C859" s="221"/>
      <c r="D859" s="283"/>
      <c r="E859" s="217"/>
      <c r="F859" s="217"/>
      <c r="G859" s="217"/>
      <c r="H859" s="218"/>
      <c r="I859" s="219"/>
      <c r="J859" s="219"/>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si="121"/>
        <v>0</v>
      </c>
      <c r="Y859" s="276"/>
      <c r="Z859" s="276"/>
      <c r="AB859" s="278" t="str">
        <f t="shared" si="122"/>
        <v/>
      </c>
    </row>
    <row r="860" spans="1:28" s="277" customFormat="1" ht="20">
      <c r="A860" s="216"/>
      <c r="B860" s="217"/>
      <c r="C860" s="221"/>
      <c r="D860" s="283"/>
      <c r="E860" s="217"/>
      <c r="F860" s="217"/>
      <c r="G860" s="217"/>
      <c r="H860" s="218"/>
      <c r="I860" s="219"/>
      <c r="J860" s="219"/>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si="124">IF(AND(C860="Smelter not listed",OR(LEN(D860)=0,LEN(E860)=0)),1,0)</f>
        <v>0</v>
      </c>
      <c r="Y860" s="276"/>
      <c r="Z860" s="276"/>
      <c r="AB860" s="278" t="str">
        <f t="shared" ref="AB860:AB890" si="125">B860&amp;C860</f>
        <v/>
      </c>
    </row>
    <row r="861" spans="1:28" s="277" customFormat="1" ht="20">
      <c r="A861" s="216"/>
      <c r="B861" s="217"/>
      <c r="C861" s="221"/>
      <c r="D861" s="283"/>
      <c r="E861" s="217"/>
      <c r="F861" s="217"/>
      <c r="G861" s="217"/>
      <c r="H861" s="218"/>
      <c r="I861" s="219"/>
      <c r="J861" s="219"/>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si="124"/>
        <v>0</v>
      </c>
      <c r="Y861" s="276"/>
      <c r="Z861" s="276"/>
      <c r="AB861" s="278" t="str">
        <f t="shared" si="125"/>
        <v/>
      </c>
    </row>
    <row r="862" spans="1:28" s="277" customFormat="1" ht="20">
      <c r="A862" s="216"/>
      <c r="B862" s="217"/>
      <c r="C862" s="221"/>
      <c r="D862" s="283"/>
      <c r="E862" s="217"/>
      <c r="F862" s="217"/>
      <c r="G862" s="217"/>
      <c r="H862" s="218"/>
      <c r="I862" s="219"/>
      <c r="J862" s="219"/>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si="124"/>
        <v>0</v>
      </c>
      <c r="Y862" s="276"/>
      <c r="Z862" s="276"/>
      <c r="AB862" s="278" t="str">
        <f t="shared" si="125"/>
        <v/>
      </c>
    </row>
    <row r="863" spans="1:28" s="277" customFormat="1" ht="20">
      <c r="A863" s="216"/>
      <c r="B863" s="217"/>
      <c r="C863" s="221"/>
      <c r="D863" s="283"/>
      <c r="E863" s="217"/>
      <c r="F863" s="217"/>
      <c r="G863" s="217"/>
      <c r="H863" s="218"/>
      <c r="I863" s="219"/>
      <c r="J863" s="219"/>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si="124"/>
        <v>0</v>
      </c>
      <c r="Y863" s="276"/>
      <c r="Z863" s="276"/>
      <c r="AB863" s="278" t="str">
        <f t="shared" si="125"/>
        <v/>
      </c>
    </row>
    <row r="864" spans="1:28" s="277" customFormat="1" ht="20">
      <c r="A864" s="216"/>
      <c r="B864" s="217"/>
      <c r="C864" s="221"/>
      <c r="D864" s="283"/>
      <c r="E864" s="217"/>
      <c r="F864" s="217"/>
      <c r="G864" s="217"/>
      <c r="H864" s="218"/>
      <c r="I864" s="219"/>
      <c r="J864" s="219"/>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si="124"/>
        <v>0</v>
      </c>
      <c r="Y864" s="276"/>
      <c r="Z864" s="276"/>
      <c r="AB864" s="278" t="str">
        <f t="shared" si="125"/>
        <v/>
      </c>
    </row>
    <row r="865" spans="1:28" s="277" customFormat="1" ht="20">
      <c r="A865" s="216"/>
      <c r="B865" s="217"/>
      <c r="C865" s="221"/>
      <c r="D865" s="283"/>
      <c r="E865" s="217"/>
      <c r="F865" s="217"/>
      <c r="G865" s="217"/>
      <c r="H865" s="218"/>
      <c r="I865" s="219"/>
      <c r="J865" s="219"/>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si="124"/>
        <v>0</v>
      </c>
      <c r="Y865" s="276"/>
      <c r="Z865" s="276"/>
      <c r="AB865" s="278" t="str">
        <f t="shared" si="125"/>
        <v/>
      </c>
    </row>
    <row r="866" spans="1:28" s="277" customFormat="1" ht="20">
      <c r="A866" s="216"/>
      <c r="B866" s="217"/>
      <c r="C866" s="221"/>
      <c r="D866" s="283"/>
      <c r="E866" s="217"/>
      <c r="F866" s="217"/>
      <c r="G866" s="217"/>
      <c r="H866" s="218"/>
      <c r="I866" s="219"/>
      <c r="J866" s="219"/>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si="124"/>
        <v>0</v>
      </c>
      <c r="Y866" s="276"/>
      <c r="Z866" s="276"/>
      <c r="AB866" s="278" t="str">
        <f t="shared" si="125"/>
        <v/>
      </c>
    </row>
    <row r="867" spans="1:28" s="277" customFormat="1" ht="20">
      <c r="A867" s="216"/>
      <c r="B867" s="217"/>
      <c r="C867" s="221"/>
      <c r="D867" s="283"/>
      <c r="E867" s="217"/>
      <c r="F867" s="217"/>
      <c r="G867" s="217"/>
      <c r="H867" s="218"/>
      <c r="I867" s="219"/>
      <c r="J867" s="219"/>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si="124"/>
        <v>0</v>
      </c>
      <c r="Y867" s="276"/>
      <c r="Z867" s="276"/>
      <c r="AB867" s="278" t="str">
        <f t="shared" si="125"/>
        <v/>
      </c>
    </row>
    <row r="868" spans="1:28" s="277" customFormat="1" ht="20">
      <c r="A868" s="216"/>
      <c r="B868" s="217"/>
      <c r="C868" s="221"/>
      <c r="D868" s="283"/>
      <c r="E868" s="217"/>
      <c r="F868" s="217"/>
      <c r="G868" s="217"/>
      <c r="H868" s="218"/>
      <c r="I868" s="219"/>
      <c r="J868" s="219"/>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si="124"/>
        <v>0</v>
      </c>
      <c r="Y868" s="276"/>
      <c r="Z868" s="276"/>
      <c r="AB868" s="278" t="str">
        <f t="shared" si="125"/>
        <v/>
      </c>
    </row>
    <row r="869" spans="1:28" s="277" customFormat="1" ht="20">
      <c r="A869" s="216"/>
      <c r="B869" s="217"/>
      <c r="C869" s="221"/>
      <c r="D869" s="283"/>
      <c r="E869" s="217"/>
      <c r="F869" s="217"/>
      <c r="G869" s="217"/>
      <c r="H869" s="218"/>
      <c r="I869" s="219"/>
      <c r="J869" s="219"/>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si="124"/>
        <v>0</v>
      </c>
      <c r="Y869" s="276"/>
      <c r="Z869" s="276"/>
      <c r="AB869" s="278" t="str">
        <f t="shared" si="125"/>
        <v/>
      </c>
    </row>
    <row r="870" spans="1:28" s="277" customFormat="1" ht="20">
      <c r="A870" s="216"/>
      <c r="B870" s="217"/>
      <c r="C870" s="221"/>
      <c r="D870" s="283"/>
      <c r="E870" s="217"/>
      <c r="F870" s="217"/>
      <c r="G870" s="217"/>
      <c r="H870" s="218"/>
      <c r="I870" s="219"/>
      <c r="J870" s="219"/>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si="124"/>
        <v>0</v>
      </c>
      <c r="Y870" s="276"/>
      <c r="Z870" s="276"/>
      <c r="AB870" s="278" t="str">
        <f t="shared" si="125"/>
        <v/>
      </c>
    </row>
    <row r="871" spans="1:28" s="277" customFormat="1" ht="20">
      <c r="A871" s="216"/>
      <c r="B871" s="217"/>
      <c r="C871" s="221"/>
      <c r="D871" s="283"/>
      <c r="E871" s="217"/>
      <c r="F871" s="217"/>
      <c r="G871" s="217"/>
      <c r="H871" s="218"/>
      <c r="I871" s="219"/>
      <c r="J871" s="219"/>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si="124"/>
        <v>0</v>
      </c>
      <c r="Y871" s="276"/>
      <c r="Z871" s="276"/>
      <c r="AB871" s="278" t="str">
        <f t="shared" si="125"/>
        <v/>
      </c>
    </row>
    <row r="872" spans="1:28" s="277" customFormat="1" ht="20">
      <c r="A872" s="216"/>
      <c r="B872" s="217"/>
      <c r="C872" s="221"/>
      <c r="D872" s="283"/>
      <c r="E872" s="217"/>
      <c r="F872" s="217"/>
      <c r="G872" s="217"/>
      <c r="H872" s="218"/>
      <c r="I872" s="219"/>
      <c r="J872" s="219"/>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si="124"/>
        <v>0</v>
      </c>
      <c r="Y872" s="276"/>
      <c r="Z872" s="276"/>
      <c r="AB872" s="278" t="str">
        <f t="shared" si="125"/>
        <v/>
      </c>
    </row>
    <row r="873" spans="1:28" s="277" customFormat="1" ht="20">
      <c r="A873" s="216"/>
      <c r="B873" s="217"/>
      <c r="C873" s="221"/>
      <c r="D873" s="283"/>
      <c r="E873" s="217"/>
      <c r="F873" s="217"/>
      <c r="G873" s="217"/>
      <c r="H873" s="218"/>
      <c r="I873" s="219"/>
      <c r="J873" s="219"/>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si="124"/>
        <v>0</v>
      </c>
      <c r="Y873" s="276"/>
      <c r="Z873" s="276"/>
      <c r="AB873" s="278" t="str">
        <f t="shared" si="125"/>
        <v/>
      </c>
    </row>
    <row r="874" spans="1:28" s="277" customFormat="1" ht="20">
      <c r="A874" s="216"/>
      <c r="B874" s="217"/>
      <c r="C874" s="221"/>
      <c r="D874" s="283"/>
      <c r="E874" s="217"/>
      <c r="F874" s="217"/>
      <c r="G874" s="217"/>
      <c r="H874" s="218"/>
      <c r="I874" s="219"/>
      <c r="J874" s="219"/>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si="124"/>
        <v>0</v>
      </c>
      <c r="Y874" s="276"/>
      <c r="Z874" s="276"/>
      <c r="AB874" s="278" t="str">
        <f t="shared" si="125"/>
        <v/>
      </c>
    </row>
    <row r="875" spans="1:28" s="277" customFormat="1" ht="20">
      <c r="A875" s="216"/>
      <c r="B875" s="217"/>
      <c r="C875" s="221"/>
      <c r="D875" s="283"/>
      <c r="E875" s="217"/>
      <c r="F875" s="217"/>
      <c r="G875" s="217"/>
      <c r="H875" s="218"/>
      <c r="I875" s="219"/>
      <c r="J875" s="219"/>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si="124"/>
        <v>0</v>
      </c>
      <c r="Y875" s="276"/>
      <c r="Z875" s="276"/>
      <c r="AB875" s="278" t="str">
        <f t="shared" si="125"/>
        <v/>
      </c>
    </row>
    <row r="876" spans="1:28" s="277" customFormat="1" ht="20">
      <c r="A876" s="216"/>
      <c r="B876" s="217"/>
      <c r="C876" s="221"/>
      <c r="D876" s="283"/>
      <c r="E876" s="217"/>
      <c r="F876" s="217"/>
      <c r="G876" s="217"/>
      <c r="H876" s="218"/>
      <c r="I876" s="219"/>
      <c r="J876" s="219"/>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si="124"/>
        <v>0</v>
      </c>
      <c r="Y876" s="276"/>
      <c r="Z876" s="276"/>
      <c r="AB876" s="278" t="str">
        <f t="shared" si="125"/>
        <v/>
      </c>
    </row>
    <row r="877" spans="1:28" s="277" customFormat="1" ht="20">
      <c r="A877" s="216"/>
      <c r="B877" s="217"/>
      <c r="C877" s="221"/>
      <c r="D877" s="283"/>
      <c r="E877" s="217"/>
      <c r="F877" s="217"/>
      <c r="G877" s="217"/>
      <c r="H877" s="218"/>
      <c r="I877" s="219"/>
      <c r="J877" s="219"/>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si="124"/>
        <v>0</v>
      </c>
      <c r="Y877" s="276"/>
      <c r="Z877" s="276"/>
      <c r="AB877" s="278" t="str">
        <f t="shared" si="125"/>
        <v/>
      </c>
    </row>
    <row r="878" spans="1:28" s="277" customFormat="1" ht="20">
      <c r="A878" s="216"/>
      <c r="B878" s="217"/>
      <c r="C878" s="221"/>
      <c r="D878" s="283"/>
      <c r="E878" s="217"/>
      <c r="F878" s="217"/>
      <c r="G878" s="217"/>
      <c r="H878" s="218"/>
      <c r="I878" s="219"/>
      <c r="J878" s="219"/>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si="124"/>
        <v>0</v>
      </c>
      <c r="Y878" s="276"/>
      <c r="Z878" s="276"/>
      <c r="AB878" s="278" t="str">
        <f t="shared" si="125"/>
        <v/>
      </c>
    </row>
    <row r="879" spans="1:28" s="277" customFormat="1" ht="20">
      <c r="A879" s="216"/>
      <c r="B879" s="217"/>
      <c r="C879" s="221"/>
      <c r="D879" s="283"/>
      <c r="E879" s="217"/>
      <c r="F879" s="217"/>
      <c r="G879" s="217"/>
      <c r="H879" s="218"/>
      <c r="I879" s="219"/>
      <c r="J879" s="219"/>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si="124"/>
        <v>0</v>
      </c>
      <c r="Y879" s="276"/>
      <c r="Z879" s="276"/>
      <c r="AB879" s="278" t="str">
        <f t="shared" si="125"/>
        <v/>
      </c>
    </row>
    <row r="880" spans="1:28" s="277" customFormat="1" ht="20">
      <c r="A880" s="216"/>
      <c r="B880" s="217"/>
      <c r="C880" s="221"/>
      <c r="D880" s="283"/>
      <c r="E880" s="217"/>
      <c r="F880" s="217"/>
      <c r="G880" s="217"/>
      <c r="H880" s="218"/>
      <c r="I880" s="219"/>
      <c r="J880" s="219"/>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si="124"/>
        <v>0</v>
      </c>
      <c r="Y880" s="276"/>
      <c r="Z880" s="276"/>
      <c r="AB880" s="278" t="str">
        <f t="shared" si="125"/>
        <v/>
      </c>
    </row>
    <row r="881" spans="1:28" s="277" customFormat="1" ht="20">
      <c r="A881" s="216"/>
      <c r="B881" s="217"/>
      <c r="C881" s="221"/>
      <c r="D881" s="283"/>
      <c r="E881" s="217"/>
      <c r="F881" s="217"/>
      <c r="G881" s="217"/>
      <c r="H881" s="218"/>
      <c r="I881" s="219"/>
      <c r="J881" s="219"/>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si="124"/>
        <v>0</v>
      </c>
      <c r="Y881" s="276"/>
      <c r="Z881" s="276"/>
      <c r="AB881" s="278" t="str">
        <f t="shared" si="125"/>
        <v/>
      </c>
    </row>
    <row r="882" spans="1:28" s="277" customFormat="1" ht="20">
      <c r="A882" s="216"/>
      <c r="B882" s="217"/>
      <c r="C882" s="221"/>
      <c r="D882" s="283"/>
      <c r="E882" s="217"/>
      <c r="F882" s="217"/>
      <c r="G882" s="217"/>
      <c r="H882" s="218"/>
      <c r="I882" s="219"/>
      <c r="J882" s="219"/>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si="124"/>
        <v>0</v>
      </c>
      <c r="Y882" s="276"/>
      <c r="Z882" s="276"/>
      <c r="AB882" s="278" t="str">
        <f t="shared" si="125"/>
        <v/>
      </c>
    </row>
    <row r="883" spans="1:28" s="277" customFormat="1" ht="20">
      <c r="A883" s="216"/>
      <c r="B883" s="217"/>
      <c r="C883" s="221"/>
      <c r="D883" s="283"/>
      <c r="E883" s="217"/>
      <c r="F883" s="217"/>
      <c r="G883" s="217"/>
      <c r="H883" s="218"/>
      <c r="I883" s="219"/>
      <c r="J883" s="219"/>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si="124"/>
        <v>0</v>
      </c>
      <c r="Y883" s="276"/>
      <c r="Z883" s="276"/>
      <c r="AB883" s="278" t="str">
        <f t="shared" si="125"/>
        <v/>
      </c>
    </row>
    <row r="884" spans="1:28" s="277" customFormat="1" ht="20">
      <c r="A884" s="216"/>
      <c r="B884" s="217"/>
      <c r="C884" s="221"/>
      <c r="D884" s="283"/>
      <c r="E884" s="217"/>
      <c r="F884" s="217"/>
      <c r="G884" s="217"/>
      <c r="H884" s="218"/>
      <c r="I884" s="219"/>
      <c r="J884" s="219"/>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si="124"/>
        <v>0</v>
      </c>
      <c r="Y884" s="276"/>
      <c r="Z884" s="276"/>
      <c r="AB884" s="278" t="str">
        <f t="shared" si="125"/>
        <v/>
      </c>
    </row>
    <row r="885" spans="1:28" s="277" customFormat="1" ht="20">
      <c r="A885" s="216"/>
      <c r="B885" s="217"/>
      <c r="C885" s="221"/>
      <c r="D885" s="283"/>
      <c r="E885" s="217"/>
      <c r="F885" s="217"/>
      <c r="G885" s="217"/>
      <c r="H885" s="218"/>
      <c r="I885" s="219"/>
      <c r="J885" s="219"/>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si="124"/>
        <v>0</v>
      </c>
      <c r="Y885" s="276"/>
      <c r="Z885" s="276"/>
      <c r="AB885" s="278" t="str">
        <f t="shared" si="125"/>
        <v/>
      </c>
    </row>
    <row r="886" spans="1:28" s="277" customFormat="1" ht="20">
      <c r="A886" s="216"/>
      <c r="B886" s="217"/>
      <c r="C886" s="221"/>
      <c r="D886" s="283"/>
      <c r="E886" s="217"/>
      <c r="F886" s="217"/>
      <c r="G886" s="217"/>
      <c r="H886" s="218"/>
      <c r="I886" s="219"/>
      <c r="J886" s="219"/>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si="124"/>
        <v>0</v>
      </c>
      <c r="Y886" s="276"/>
      <c r="Z886" s="276"/>
      <c r="AB886" s="278" t="str">
        <f t="shared" si="125"/>
        <v/>
      </c>
    </row>
    <row r="887" spans="1:28" s="277" customFormat="1" ht="20">
      <c r="A887" s="216"/>
      <c r="B887" s="217"/>
      <c r="C887" s="221"/>
      <c r="D887" s="283"/>
      <c r="E887" s="217"/>
      <c r="F887" s="217"/>
      <c r="G887" s="217"/>
      <c r="H887" s="218"/>
      <c r="I887" s="219"/>
      <c r="J887" s="219"/>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si="124"/>
        <v>0</v>
      </c>
      <c r="Y887" s="276"/>
      <c r="Z887" s="276"/>
      <c r="AB887" s="278" t="str">
        <f t="shared" si="125"/>
        <v/>
      </c>
    </row>
    <row r="888" spans="1:28" s="277" customFormat="1" ht="20">
      <c r="A888" s="216"/>
      <c r="B888" s="217"/>
      <c r="C888" s="221"/>
      <c r="D888" s="283"/>
      <c r="E888" s="217"/>
      <c r="F888" s="217"/>
      <c r="G888" s="217"/>
      <c r="H888" s="218"/>
      <c r="I888" s="219"/>
      <c r="J888" s="219"/>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si="124"/>
        <v>0</v>
      </c>
      <c r="Y888" s="276"/>
      <c r="Z888" s="276"/>
      <c r="AB888" s="278" t="str">
        <f t="shared" si="125"/>
        <v/>
      </c>
    </row>
    <row r="889" spans="1:28" s="277" customFormat="1" ht="20">
      <c r="A889" s="216"/>
      <c r="B889" s="217"/>
      <c r="C889" s="221"/>
      <c r="D889" s="283"/>
      <c r="E889" s="217"/>
      <c r="F889" s="217"/>
      <c r="G889" s="217"/>
      <c r="H889" s="218"/>
      <c r="I889" s="219"/>
      <c r="J889" s="219"/>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si="124"/>
        <v>0</v>
      </c>
      <c r="Y889" s="276"/>
      <c r="Z889" s="276"/>
      <c r="AB889" s="278" t="str">
        <f t="shared" si="125"/>
        <v/>
      </c>
    </row>
    <row r="890" spans="1:28" s="277" customFormat="1" ht="20">
      <c r="A890" s="216"/>
      <c r="B890" s="217"/>
      <c r="C890" s="221"/>
      <c r="D890" s="283"/>
      <c r="E890" s="217"/>
      <c r="F890" s="217"/>
      <c r="G890" s="217"/>
      <c r="H890" s="218"/>
      <c r="I890" s="219"/>
      <c r="J890" s="219"/>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si="124"/>
        <v>0</v>
      </c>
      <c r="Y890" s="276"/>
      <c r="Z890" s="276"/>
      <c r="AB890" s="278" t="str">
        <f t="shared" si="125"/>
        <v/>
      </c>
    </row>
    <row r="891" spans="1:28" s="277" customFormat="1" ht="20">
      <c r="A891" s="216"/>
      <c r="B891" s="217"/>
      <c r="C891" s="221"/>
      <c r="D891" s="283"/>
      <c r="E891" s="217"/>
      <c r="F891" s="217"/>
      <c r="G891" s="217"/>
      <c r="H891" s="218"/>
      <c r="I891" s="219"/>
      <c r="J891" s="219"/>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si="127">IF(AND(C891="Smelter not listed",OR(LEN(D891)=0,LEN(E891)=0)),1,0)</f>
        <v>0</v>
      </c>
      <c r="Y891" s="276"/>
      <c r="Z891" s="276"/>
      <c r="AB891" s="278" t="str">
        <f t="shared" ref="AB891" si="128">B891&amp;C891</f>
        <v/>
      </c>
    </row>
    <row r="892" spans="1:28" s="277" customFormat="1" ht="20">
      <c r="A892" s="216"/>
      <c r="B892" s="217"/>
      <c r="C892" s="221"/>
      <c r="D892" s="283"/>
      <c r="E892" s="217"/>
      <c r="F892" s="217"/>
      <c r="G892" s="217"/>
      <c r="H892" s="218"/>
      <c r="I892" s="219"/>
      <c r="J892" s="219"/>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si="130">IF(AND(C892="Smelter not listed",OR(LEN(D892)=0,LEN(E892)=0)),1,0)</f>
        <v>0</v>
      </c>
      <c r="Y892" s="276"/>
      <c r="Z892" s="276"/>
      <c r="AB892" s="278" t="str">
        <f t="shared" ref="AB892:AB923" si="131">B892&amp;C892</f>
        <v/>
      </c>
    </row>
    <row r="893" spans="1:28" s="277" customFormat="1" ht="20">
      <c r="A893" s="216"/>
      <c r="B893" s="217"/>
      <c r="C893" s="221"/>
      <c r="D893" s="283"/>
      <c r="E893" s="217"/>
      <c r="F893" s="217"/>
      <c r="G893" s="217"/>
      <c r="H893" s="218"/>
      <c r="I893" s="219"/>
      <c r="J893" s="219"/>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si="130"/>
        <v>0</v>
      </c>
      <c r="Y893" s="276"/>
      <c r="Z893" s="276"/>
      <c r="AB893" s="278" t="str">
        <f t="shared" si="131"/>
        <v/>
      </c>
    </row>
    <row r="894" spans="1:28" s="277" customFormat="1" ht="20">
      <c r="A894" s="216"/>
      <c r="B894" s="217"/>
      <c r="C894" s="221"/>
      <c r="D894" s="283"/>
      <c r="E894" s="217"/>
      <c r="F894" s="217"/>
      <c r="G894" s="217"/>
      <c r="H894" s="218"/>
      <c r="I894" s="219"/>
      <c r="J894" s="219"/>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si="130"/>
        <v>0</v>
      </c>
      <c r="Y894" s="276"/>
      <c r="Z894" s="276"/>
      <c r="AB894" s="278" t="str">
        <f t="shared" si="131"/>
        <v/>
      </c>
    </row>
    <row r="895" spans="1:28" s="277" customFormat="1" ht="20">
      <c r="A895" s="216"/>
      <c r="B895" s="217"/>
      <c r="C895" s="221"/>
      <c r="D895" s="283"/>
      <c r="E895" s="217"/>
      <c r="F895" s="217"/>
      <c r="G895" s="217"/>
      <c r="H895" s="218"/>
      <c r="I895" s="219"/>
      <c r="J895" s="219"/>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si="130"/>
        <v>0</v>
      </c>
      <c r="Y895" s="276"/>
      <c r="Z895" s="276"/>
      <c r="AB895" s="278" t="str">
        <f t="shared" si="131"/>
        <v/>
      </c>
    </row>
    <row r="896" spans="1:28" s="277" customFormat="1" ht="20">
      <c r="A896" s="216"/>
      <c r="B896" s="217"/>
      <c r="C896" s="221"/>
      <c r="D896" s="283"/>
      <c r="E896" s="217"/>
      <c r="F896" s="217"/>
      <c r="G896" s="217"/>
      <c r="H896" s="218"/>
      <c r="I896" s="219"/>
      <c r="J896" s="219"/>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si="130"/>
        <v>0</v>
      </c>
      <c r="Y896" s="276"/>
      <c r="Z896" s="276"/>
      <c r="AB896" s="278" t="str">
        <f t="shared" si="131"/>
        <v/>
      </c>
    </row>
    <row r="897" spans="1:28" s="277" customFormat="1" ht="20">
      <c r="A897" s="216"/>
      <c r="B897" s="217"/>
      <c r="C897" s="221"/>
      <c r="D897" s="283"/>
      <c r="E897" s="217"/>
      <c r="F897" s="217"/>
      <c r="G897" s="217"/>
      <c r="H897" s="218"/>
      <c r="I897" s="219"/>
      <c r="J897" s="219"/>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si="130"/>
        <v>0</v>
      </c>
      <c r="Y897" s="276"/>
      <c r="Z897" s="276"/>
      <c r="AB897" s="278" t="str">
        <f t="shared" si="131"/>
        <v/>
      </c>
    </row>
    <row r="898" spans="1:28" s="277" customFormat="1" ht="20">
      <c r="A898" s="216"/>
      <c r="B898" s="217"/>
      <c r="C898" s="221"/>
      <c r="D898" s="283"/>
      <c r="E898" s="217"/>
      <c r="F898" s="217"/>
      <c r="G898" s="217"/>
      <c r="H898" s="218"/>
      <c r="I898" s="219"/>
      <c r="J898" s="219"/>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si="130"/>
        <v>0</v>
      </c>
      <c r="Y898" s="276"/>
      <c r="Z898" s="276"/>
      <c r="AB898" s="278" t="str">
        <f t="shared" si="131"/>
        <v/>
      </c>
    </row>
    <row r="899" spans="1:28" s="277" customFormat="1" ht="20">
      <c r="A899" s="216"/>
      <c r="B899" s="217"/>
      <c r="C899" s="221"/>
      <c r="D899" s="283"/>
      <c r="E899" s="217"/>
      <c r="F899" s="217"/>
      <c r="G899" s="217"/>
      <c r="H899" s="218"/>
      <c r="I899" s="219"/>
      <c r="J899" s="219"/>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si="130"/>
        <v>0</v>
      </c>
      <c r="Y899" s="276"/>
      <c r="Z899" s="276"/>
      <c r="AB899" s="278" t="str">
        <f t="shared" si="131"/>
        <v/>
      </c>
    </row>
    <row r="900" spans="1:28" s="277" customFormat="1" ht="20">
      <c r="A900" s="216"/>
      <c r="B900" s="217"/>
      <c r="C900" s="221"/>
      <c r="D900" s="283"/>
      <c r="E900" s="217"/>
      <c r="F900" s="217"/>
      <c r="G900" s="217"/>
      <c r="H900" s="218"/>
      <c r="I900" s="219"/>
      <c r="J900" s="219"/>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si="130"/>
        <v>0</v>
      </c>
      <c r="Y900" s="276"/>
      <c r="Z900" s="276"/>
      <c r="AB900" s="278" t="str">
        <f t="shared" si="131"/>
        <v/>
      </c>
    </row>
    <row r="901" spans="1:28" s="277" customFormat="1" ht="20">
      <c r="A901" s="216"/>
      <c r="B901" s="217"/>
      <c r="C901" s="221"/>
      <c r="D901" s="283"/>
      <c r="E901" s="217"/>
      <c r="F901" s="217"/>
      <c r="G901" s="217"/>
      <c r="H901" s="218"/>
      <c r="I901" s="219"/>
      <c r="J901" s="219"/>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si="130"/>
        <v>0</v>
      </c>
      <c r="Y901" s="276"/>
      <c r="Z901" s="276"/>
      <c r="AB901" s="278" t="str">
        <f t="shared" si="131"/>
        <v/>
      </c>
    </row>
    <row r="902" spans="1:28" s="277" customFormat="1" ht="20">
      <c r="A902" s="216"/>
      <c r="B902" s="217"/>
      <c r="C902" s="221"/>
      <c r="D902" s="283"/>
      <c r="E902" s="217"/>
      <c r="F902" s="217"/>
      <c r="G902" s="217"/>
      <c r="H902" s="218"/>
      <c r="I902" s="219"/>
      <c r="J902" s="219"/>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si="130"/>
        <v>0</v>
      </c>
      <c r="Y902" s="276"/>
      <c r="Z902" s="276"/>
      <c r="AB902" s="278" t="str">
        <f t="shared" si="131"/>
        <v/>
      </c>
    </row>
    <row r="903" spans="1:28" s="277" customFormat="1" ht="20">
      <c r="A903" s="216"/>
      <c r="B903" s="217"/>
      <c r="C903" s="221"/>
      <c r="D903" s="283"/>
      <c r="E903" s="217"/>
      <c r="F903" s="217"/>
      <c r="G903" s="217"/>
      <c r="H903" s="218"/>
      <c r="I903" s="219"/>
      <c r="J903" s="219"/>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si="130"/>
        <v>0</v>
      </c>
      <c r="Y903" s="276"/>
      <c r="Z903" s="276"/>
      <c r="AB903" s="278" t="str">
        <f t="shared" si="131"/>
        <v/>
      </c>
    </row>
    <row r="904" spans="1:28" s="277" customFormat="1" ht="20">
      <c r="A904" s="216"/>
      <c r="B904" s="217"/>
      <c r="C904" s="221"/>
      <c r="D904" s="283"/>
      <c r="E904" s="217"/>
      <c r="F904" s="217"/>
      <c r="G904" s="217"/>
      <c r="H904" s="218"/>
      <c r="I904" s="219"/>
      <c r="J904" s="219"/>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si="130"/>
        <v>0</v>
      </c>
      <c r="Y904" s="276"/>
      <c r="Z904" s="276"/>
      <c r="AB904" s="278" t="str">
        <f t="shared" si="131"/>
        <v/>
      </c>
    </row>
    <row r="905" spans="1:28" s="277" customFormat="1" ht="20">
      <c r="A905" s="216"/>
      <c r="B905" s="217"/>
      <c r="C905" s="221"/>
      <c r="D905" s="283"/>
      <c r="E905" s="217"/>
      <c r="F905" s="217"/>
      <c r="G905" s="217"/>
      <c r="H905" s="218"/>
      <c r="I905" s="219"/>
      <c r="J905" s="219"/>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si="130"/>
        <v>0</v>
      </c>
      <c r="Y905" s="276"/>
      <c r="Z905" s="276"/>
      <c r="AB905" s="278" t="str">
        <f t="shared" si="131"/>
        <v/>
      </c>
    </row>
    <row r="906" spans="1:28" s="277" customFormat="1" ht="20">
      <c r="A906" s="216"/>
      <c r="B906" s="217"/>
      <c r="C906" s="221"/>
      <c r="D906" s="283"/>
      <c r="E906" s="217"/>
      <c r="F906" s="217"/>
      <c r="G906" s="217"/>
      <c r="H906" s="218"/>
      <c r="I906" s="219"/>
      <c r="J906" s="219"/>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si="130"/>
        <v>0</v>
      </c>
      <c r="Y906" s="276"/>
      <c r="Z906" s="276"/>
      <c r="AB906" s="278" t="str">
        <f t="shared" si="131"/>
        <v/>
      </c>
    </row>
    <row r="907" spans="1:28" s="277" customFormat="1" ht="20">
      <c r="A907" s="216"/>
      <c r="B907" s="217"/>
      <c r="C907" s="221"/>
      <c r="D907" s="283"/>
      <c r="E907" s="217"/>
      <c r="F907" s="217"/>
      <c r="G907" s="217"/>
      <c r="H907" s="218"/>
      <c r="I907" s="219"/>
      <c r="J907" s="219"/>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si="130"/>
        <v>0</v>
      </c>
      <c r="Y907" s="276"/>
      <c r="Z907" s="276"/>
      <c r="AB907" s="278" t="str">
        <f t="shared" si="131"/>
        <v/>
      </c>
    </row>
    <row r="908" spans="1:28" s="277" customFormat="1" ht="20">
      <c r="A908" s="216"/>
      <c r="B908" s="217"/>
      <c r="C908" s="221"/>
      <c r="D908" s="283"/>
      <c r="E908" s="217"/>
      <c r="F908" s="217"/>
      <c r="G908" s="217"/>
      <c r="H908" s="218"/>
      <c r="I908" s="219"/>
      <c r="J908" s="219"/>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si="130"/>
        <v>0</v>
      </c>
      <c r="Y908" s="276"/>
      <c r="Z908" s="276"/>
      <c r="AB908" s="278" t="str">
        <f t="shared" si="131"/>
        <v/>
      </c>
    </row>
    <row r="909" spans="1:28" s="277" customFormat="1" ht="20">
      <c r="A909" s="216"/>
      <c r="B909" s="217"/>
      <c r="C909" s="221"/>
      <c r="D909" s="283"/>
      <c r="E909" s="217"/>
      <c r="F909" s="217"/>
      <c r="G909" s="217"/>
      <c r="H909" s="218"/>
      <c r="I909" s="219"/>
      <c r="J909" s="219"/>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si="130"/>
        <v>0</v>
      </c>
      <c r="Y909" s="276"/>
      <c r="Z909" s="276"/>
      <c r="AB909" s="278" t="str">
        <f t="shared" si="131"/>
        <v/>
      </c>
    </row>
    <row r="910" spans="1:28" s="277" customFormat="1" ht="20">
      <c r="A910" s="216"/>
      <c r="B910" s="217"/>
      <c r="C910" s="221"/>
      <c r="D910" s="283"/>
      <c r="E910" s="217"/>
      <c r="F910" s="217"/>
      <c r="G910" s="217"/>
      <c r="H910" s="218"/>
      <c r="I910" s="219"/>
      <c r="J910" s="219"/>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si="130"/>
        <v>0</v>
      </c>
      <c r="Y910" s="276"/>
      <c r="Z910" s="276"/>
      <c r="AB910" s="278" t="str">
        <f t="shared" si="131"/>
        <v/>
      </c>
    </row>
    <row r="911" spans="1:28" s="277" customFormat="1" ht="20">
      <c r="A911" s="216"/>
      <c r="B911" s="217"/>
      <c r="C911" s="221"/>
      <c r="D911" s="283"/>
      <c r="E911" s="217"/>
      <c r="F911" s="217"/>
      <c r="G911" s="217"/>
      <c r="H911" s="218"/>
      <c r="I911" s="219"/>
      <c r="J911" s="219"/>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si="130"/>
        <v>0</v>
      </c>
      <c r="Y911" s="276"/>
      <c r="Z911" s="276"/>
      <c r="AB911" s="278" t="str">
        <f t="shared" si="131"/>
        <v/>
      </c>
    </row>
    <row r="912" spans="1:28" s="277" customFormat="1" ht="20">
      <c r="A912" s="216"/>
      <c r="B912" s="217"/>
      <c r="C912" s="221"/>
      <c r="D912" s="283"/>
      <c r="E912" s="217"/>
      <c r="F912" s="217"/>
      <c r="G912" s="217"/>
      <c r="H912" s="218"/>
      <c r="I912" s="219"/>
      <c r="J912" s="219"/>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si="130"/>
        <v>0</v>
      </c>
      <c r="Y912" s="276"/>
      <c r="Z912" s="276"/>
      <c r="AB912" s="278" t="str">
        <f t="shared" si="131"/>
        <v/>
      </c>
    </row>
    <row r="913" spans="1:28" s="277" customFormat="1" ht="20">
      <c r="A913" s="216"/>
      <c r="B913" s="217"/>
      <c r="C913" s="221"/>
      <c r="D913" s="283"/>
      <c r="E913" s="217"/>
      <c r="F913" s="217"/>
      <c r="G913" s="217"/>
      <c r="H913" s="218"/>
      <c r="I913" s="219"/>
      <c r="J913" s="219"/>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si="130"/>
        <v>0</v>
      </c>
      <c r="Y913" s="276"/>
      <c r="Z913" s="276"/>
      <c r="AB913" s="278" t="str">
        <f t="shared" si="131"/>
        <v/>
      </c>
    </row>
    <row r="914" spans="1:28" s="277" customFormat="1" ht="20">
      <c r="A914" s="216"/>
      <c r="B914" s="217"/>
      <c r="C914" s="221"/>
      <c r="D914" s="283"/>
      <c r="E914" s="217"/>
      <c r="F914" s="217"/>
      <c r="G914" s="217"/>
      <c r="H914" s="218"/>
      <c r="I914" s="219"/>
      <c r="J914" s="219"/>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si="130"/>
        <v>0</v>
      </c>
      <c r="Y914" s="276"/>
      <c r="Z914" s="276"/>
      <c r="AB914" s="278" t="str">
        <f t="shared" si="131"/>
        <v/>
      </c>
    </row>
    <row r="915" spans="1:28" s="277" customFormat="1" ht="20">
      <c r="A915" s="216"/>
      <c r="B915" s="217"/>
      <c r="C915" s="221"/>
      <c r="D915" s="283"/>
      <c r="E915" s="217"/>
      <c r="F915" s="217"/>
      <c r="G915" s="217"/>
      <c r="H915" s="218"/>
      <c r="I915" s="219"/>
      <c r="J915" s="219"/>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si="130"/>
        <v>0</v>
      </c>
      <c r="Y915" s="276"/>
      <c r="Z915" s="276"/>
      <c r="AB915" s="278" t="str">
        <f t="shared" si="131"/>
        <v/>
      </c>
    </row>
    <row r="916" spans="1:28" s="277" customFormat="1" ht="20">
      <c r="A916" s="216"/>
      <c r="B916" s="217"/>
      <c r="C916" s="221"/>
      <c r="D916" s="283"/>
      <c r="E916" s="217"/>
      <c r="F916" s="217"/>
      <c r="G916" s="217"/>
      <c r="H916" s="218"/>
      <c r="I916" s="219"/>
      <c r="J916" s="219"/>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si="130"/>
        <v>0</v>
      </c>
      <c r="Y916" s="276"/>
      <c r="Z916" s="276"/>
      <c r="AB916" s="278" t="str">
        <f t="shared" si="131"/>
        <v/>
      </c>
    </row>
    <row r="917" spans="1:28" s="277" customFormat="1" ht="20">
      <c r="A917" s="216"/>
      <c r="B917" s="217"/>
      <c r="C917" s="221"/>
      <c r="D917" s="283"/>
      <c r="E917" s="217"/>
      <c r="F917" s="217"/>
      <c r="G917" s="217"/>
      <c r="H917" s="218"/>
      <c r="I917" s="219"/>
      <c r="J917" s="219"/>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si="130"/>
        <v>0</v>
      </c>
      <c r="Y917" s="276"/>
      <c r="Z917" s="276"/>
      <c r="AB917" s="278" t="str">
        <f t="shared" si="131"/>
        <v/>
      </c>
    </row>
    <row r="918" spans="1:28" s="277" customFormat="1" ht="20">
      <c r="A918" s="216"/>
      <c r="B918" s="217"/>
      <c r="C918" s="221"/>
      <c r="D918" s="283"/>
      <c r="E918" s="217"/>
      <c r="F918" s="217"/>
      <c r="G918" s="217"/>
      <c r="H918" s="218"/>
      <c r="I918" s="219"/>
      <c r="J918" s="219"/>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si="130"/>
        <v>0</v>
      </c>
      <c r="Y918" s="276"/>
      <c r="Z918" s="276"/>
      <c r="AB918" s="278" t="str">
        <f t="shared" si="131"/>
        <v/>
      </c>
    </row>
    <row r="919" spans="1:28" s="277" customFormat="1" ht="20">
      <c r="A919" s="216"/>
      <c r="B919" s="217"/>
      <c r="C919" s="221"/>
      <c r="D919" s="283"/>
      <c r="E919" s="217"/>
      <c r="F919" s="217"/>
      <c r="G919" s="217"/>
      <c r="H919" s="218"/>
      <c r="I919" s="219"/>
      <c r="J919" s="219"/>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si="130"/>
        <v>0</v>
      </c>
      <c r="Y919" s="276"/>
      <c r="Z919" s="276"/>
      <c r="AB919" s="278" t="str">
        <f t="shared" si="131"/>
        <v/>
      </c>
    </row>
    <row r="920" spans="1:28" s="277" customFormat="1" ht="20">
      <c r="A920" s="216"/>
      <c r="B920" s="217"/>
      <c r="C920" s="221"/>
      <c r="D920" s="283"/>
      <c r="E920" s="217"/>
      <c r="F920" s="217"/>
      <c r="G920" s="217"/>
      <c r="H920" s="218"/>
      <c r="I920" s="219"/>
      <c r="J920" s="219"/>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si="130"/>
        <v>0</v>
      </c>
      <c r="Y920" s="276"/>
      <c r="Z920" s="276"/>
      <c r="AB920" s="278" t="str">
        <f t="shared" si="131"/>
        <v/>
      </c>
    </row>
    <row r="921" spans="1:28" s="277" customFormat="1" ht="20">
      <c r="A921" s="216"/>
      <c r="B921" s="217"/>
      <c r="C921" s="221"/>
      <c r="D921" s="283"/>
      <c r="E921" s="217"/>
      <c r="F921" s="217"/>
      <c r="G921" s="217"/>
      <c r="H921" s="218"/>
      <c r="I921" s="219"/>
      <c r="J921" s="219"/>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si="130"/>
        <v>0</v>
      </c>
      <c r="Y921" s="276"/>
      <c r="Z921" s="276"/>
      <c r="AB921" s="278" t="str">
        <f t="shared" si="131"/>
        <v/>
      </c>
    </row>
    <row r="922" spans="1:28" s="277" customFormat="1" ht="20">
      <c r="A922" s="216"/>
      <c r="B922" s="217"/>
      <c r="C922" s="221"/>
      <c r="D922" s="283"/>
      <c r="E922" s="217"/>
      <c r="F922" s="217"/>
      <c r="G922" s="217"/>
      <c r="H922" s="218"/>
      <c r="I922" s="219"/>
      <c r="J922" s="219"/>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si="130"/>
        <v>0</v>
      </c>
      <c r="Y922" s="276"/>
      <c r="Z922" s="276"/>
      <c r="AB922" s="278" t="str">
        <f t="shared" si="131"/>
        <v/>
      </c>
    </row>
    <row r="923" spans="1:28" s="277" customFormat="1" ht="20">
      <c r="A923" s="216"/>
      <c r="B923" s="217"/>
      <c r="C923" s="221"/>
      <c r="D923" s="283"/>
      <c r="E923" s="217"/>
      <c r="F923" s="217"/>
      <c r="G923" s="217"/>
      <c r="H923" s="218"/>
      <c r="I923" s="219"/>
      <c r="J923" s="219"/>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si="130"/>
        <v>0</v>
      </c>
      <c r="Y923" s="276"/>
      <c r="Z923" s="276"/>
      <c r="AB923" s="278" t="str">
        <f t="shared" si="131"/>
        <v/>
      </c>
    </row>
    <row r="924" spans="1:28" s="277" customFormat="1" ht="20">
      <c r="A924" s="216"/>
      <c r="B924" s="217"/>
      <c r="C924" s="221"/>
      <c r="D924" s="283"/>
      <c r="E924" s="217"/>
      <c r="F924" s="217"/>
      <c r="G924" s="217"/>
      <c r="H924" s="218"/>
      <c r="I924" s="219"/>
      <c r="J924" s="219"/>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si="133">IF(AND(C924="Smelter not listed",OR(LEN(D924)=0,LEN(E924)=0)),1,0)</f>
        <v>0</v>
      </c>
      <c r="Y924" s="276"/>
      <c r="Z924" s="276"/>
      <c r="AB924" s="278" t="str">
        <f t="shared" ref="AB924:AB954" si="134">B924&amp;C924</f>
        <v/>
      </c>
    </row>
    <row r="925" spans="1:28" s="277" customFormat="1" ht="20">
      <c r="A925" s="216"/>
      <c r="B925" s="217"/>
      <c r="C925" s="221"/>
      <c r="D925" s="283"/>
      <c r="E925" s="217"/>
      <c r="F925" s="217"/>
      <c r="G925" s="217"/>
      <c r="H925" s="218"/>
      <c r="I925" s="219"/>
      <c r="J925" s="219"/>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si="133"/>
        <v>0</v>
      </c>
      <c r="Y925" s="276"/>
      <c r="Z925" s="276"/>
      <c r="AB925" s="278" t="str">
        <f t="shared" si="134"/>
        <v/>
      </c>
    </row>
    <row r="926" spans="1:28" s="277" customFormat="1" ht="20">
      <c r="A926" s="216"/>
      <c r="B926" s="217"/>
      <c r="C926" s="221"/>
      <c r="D926" s="283"/>
      <c r="E926" s="217"/>
      <c r="F926" s="217"/>
      <c r="G926" s="217"/>
      <c r="H926" s="218"/>
      <c r="I926" s="219"/>
      <c r="J926" s="219"/>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si="133"/>
        <v>0</v>
      </c>
      <c r="Y926" s="276"/>
      <c r="Z926" s="276"/>
      <c r="AB926" s="278" t="str">
        <f t="shared" si="134"/>
        <v/>
      </c>
    </row>
    <row r="927" spans="1:28" s="277" customFormat="1" ht="20">
      <c r="A927" s="216"/>
      <c r="B927" s="217"/>
      <c r="C927" s="221"/>
      <c r="D927" s="283"/>
      <c r="E927" s="217"/>
      <c r="F927" s="217"/>
      <c r="G927" s="217"/>
      <c r="H927" s="218"/>
      <c r="I927" s="219"/>
      <c r="J927" s="219"/>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si="133"/>
        <v>0</v>
      </c>
      <c r="Y927" s="276"/>
      <c r="Z927" s="276"/>
      <c r="AB927" s="278" t="str">
        <f t="shared" si="134"/>
        <v/>
      </c>
    </row>
    <row r="928" spans="1:28" s="277" customFormat="1" ht="20">
      <c r="A928" s="216"/>
      <c r="B928" s="217"/>
      <c r="C928" s="221"/>
      <c r="D928" s="283"/>
      <c r="E928" s="217"/>
      <c r="F928" s="217"/>
      <c r="G928" s="217"/>
      <c r="H928" s="218"/>
      <c r="I928" s="219"/>
      <c r="J928" s="219"/>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si="133"/>
        <v>0</v>
      </c>
      <c r="Y928" s="276"/>
      <c r="Z928" s="276"/>
      <c r="AB928" s="278" t="str">
        <f t="shared" si="134"/>
        <v/>
      </c>
    </row>
    <row r="929" spans="1:28" s="277" customFormat="1" ht="20">
      <c r="A929" s="216"/>
      <c r="B929" s="217"/>
      <c r="C929" s="221"/>
      <c r="D929" s="283"/>
      <c r="E929" s="217"/>
      <c r="F929" s="217"/>
      <c r="G929" s="217"/>
      <c r="H929" s="218"/>
      <c r="I929" s="219"/>
      <c r="J929" s="219"/>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si="133"/>
        <v>0</v>
      </c>
      <c r="Y929" s="276"/>
      <c r="Z929" s="276"/>
      <c r="AB929" s="278" t="str">
        <f t="shared" si="134"/>
        <v/>
      </c>
    </row>
    <row r="930" spans="1:28" s="277" customFormat="1" ht="20">
      <c r="A930" s="216"/>
      <c r="B930" s="217"/>
      <c r="C930" s="221"/>
      <c r="D930" s="283"/>
      <c r="E930" s="217"/>
      <c r="F930" s="217"/>
      <c r="G930" s="217"/>
      <c r="H930" s="218"/>
      <c r="I930" s="219"/>
      <c r="J930" s="219"/>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si="133"/>
        <v>0</v>
      </c>
      <c r="Y930" s="276"/>
      <c r="Z930" s="276"/>
      <c r="AB930" s="278" t="str">
        <f t="shared" si="134"/>
        <v/>
      </c>
    </row>
    <row r="931" spans="1:28" s="277" customFormat="1" ht="20">
      <c r="A931" s="216"/>
      <c r="B931" s="217"/>
      <c r="C931" s="221"/>
      <c r="D931" s="283"/>
      <c r="E931" s="217"/>
      <c r="F931" s="217"/>
      <c r="G931" s="217"/>
      <c r="H931" s="218"/>
      <c r="I931" s="219"/>
      <c r="J931" s="219"/>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si="133"/>
        <v>0</v>
      </c>
      <c r="Y931" s="276"/>
      <c r="Z931" s="276"/>
      <c r="AB931" s="278" t="str">
        <f t="shared" si="134"/>
        <v/>
      </c>
    </row>
    <row r="932" spans="1:28" s="277" customFormat="1" ht="20">
      <c r="A932" s="216"/>
      <c r="B932" s="217"/>
      <c r="C932" s="221"/>
      <c r="D932" s="283"/>
      <c r="E932" s="217"/>
      <c r="F932" s="217"/>
      <c r="G932" s="217"/>
      <c r="H932" s="218"/>
      <c r="I932" s="219"/>
      <c r="J932" s="219"/>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si="133"/>
        <v>0</v>
      </c>
      <c r="Y932" s="276"/>
      <c r="Z932" s="276"/>
      <c r="AB932" s="278" t="str">
        <f t="shared" si="134"/>
        <v/>
      </c>
    </row>
    <row r="933" spans="1:28" s="277" customFormat="1" ht="20">
      <c r="A933" s="216"/>
      <c r="B933" s="217"/>
      <c r="C933" s="221"/>
      <c r="D933" s="283"/>
      <c r="E933" s="217"/>
      <c r="F933" s="217"/>
      <c r="G933" s="217"/>
      <c r="H933" s="218"/>
      <c r="I933" s="219"/>
      <c r="J933" s="219"/>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si="133"/>
        <v>0</v>
      </c>
      <c r="Y933" s="276"/>
      <c r="Z933" s="276"/>
      <c r="AB933" s="278" t="str">
        <f t="shared" si="134"/>
        <v/>
      </c>
    </row>
    <row r="934" spans="1:28" s="277" customFormat="1" ht="20">
      <c r="A934" s="216"/>
      <c r="B934" s="217"/>
      <c r="C934" s="221"/>
      <c r="D934" s="283"/>
      <c r="E934" s="217"/>
      <c r="F934" s="217"/>
      <c r="G934" s="217"/>
      <c r="H934" s="218"/>
      <c r="I934" s="219"/>
      <c r="J934" s="219"/>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si="133"/>
        <v>0</v>
      </c>
      <c r="Y934" s="276"/>
      <c r="Z934" s="276"/>
      <c r="AB934" s="278" t="str">
        <f t="shared" si="134"/>
        <v/>
      </c>
    </row>
    <row r="935" spans="1:28" s="277" customFormat="1" ht="20">
      <c r="A935" s="216"/>
      <c r="B935" s="217"/>
      <c r="C935" s="221"/>
      <c r="D935" s="283"/>
      <c r="E935" s="217"/>
      <c r="F935" s="217"/>
      <c r="G935" s="217"/>
      <c r="H935" s="218"/>
      <c r="I935" s="219"/>
      <c r="J935" s="219"/>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si="133"/>
        <v>0</v>
      </c>
      <c r="Y935" s="276"/>
      <c r="Z935" s="276"/>
      <c r="AB935" s="278" t="str">
        <f t="shared" si="134"/>
        <v/>
      </c>
    </row>
    <row r="936" spans="1:28" s="277" customFormat="1" ht="20">
      <c r="A936" s="216"/>
      <c r="B936" s="217"/>
      <c r="C936" s="221"/>
      <c r="D936" s="283"/>
      <c r="E936" s="217"/>
      <c r="F936" s="217"/>
      <c r="G936" s="217"/>
      <c r="H936" s="218"/>
      <c r="I936" s="219"/>
      <c r="J936" s="219"/>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si="133"/>
        <v>0</v>
      </c>
      <c r="Y936" s="276"/>
      <c r="Z936" s="276"/>
      <c r="AB936" s="278" t="str">
        <f t="shared" si="134"/>
        <v/>
      </c>
    </row>
    <row r="937" spans="1:28" s="277" customFormat="1" ht="20">
      <c r="A937" s="216"/>
      <c r="B937" s="217"/>
      <c r="C937" s="221"/>
      <c r="D937" s="283"/>
      <c r="E937" s="217"/>
      <c r="F937" s="217"/>
      <c r="G937" s="217"/>
      <c r="H937" s="218"/>
      <c r="I937" s="219"/>
      <c r="J937" s="219"/>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si="133"/>
        <v>0</v>
      </c>
      <c r="Y937" s="276"/>
      <c r="Z937" s="276"/>
      <c r="AB937" s="278" t="str">
        <f t="shared" si="134"/>
        <v/>
      </c>
    </row>
    <row r="938" spans="1:28" s="277" customFormat="1" ht="20">
      <c r="A938" s="216"/>
      <c r="B938" s="217"/>
      <c r="C938" s="221"/>
      <c r="D938" s="283"/>
      <c r="E938" s="217"/>
      <c r="F938" s="217"/>
      <c r="G938" s="217"/>
      <c r="H938" s="218"/>
      <c r="I938" s="219"/>
      <c r="J938" s="219"/>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si="133"/>
        <v>0</v>
      </c>
      <c r="Y938" s="276"/>
      <c r="Z938" s="276"/>
      <c r="AB938" s="278" t="str">
        <f t="shared" si="134"/>
        <v/>
      </c>
    </row>
    <row r="939" spans="1:28" s="277" customFormat="1" ht="20">
      <c r="A939" s="216"/>
      <c r="B939" s="217"/>
      <c r="C939" s="221"/>
      <c r="D939" s="283"/>
      <c r="E939" s="217"/>
      <c r="F939" s="217"/>
      <c r="G939" s="217"/>
      <c r="H939" s="218"/>
      <c r="I939" s="219"/>
      <c r="J939" s="219"/>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si="133"/>
        <v>0</v>
      </c>
      <c r="Y939" s="276"/>
      <c r="Z939" s="276"/>
      <c r="AB939" s="278" t="str">
        <f t="shared" si="134"/>
        <v/>
      </c>
    </row>
    <row r="940" spans="1:28" s="277" customFormat="1" ht="20">
      <c r="A940" s="216"/>
      <c r="B940" s="217"/>
      <c r="C940" s="221"/>
      <c r="D940" s="283"/>
      <c r="E940" s="217"/>
      <c r="F940" s="217"/>
      <c r="G940" s="217"/>
      <c r="H940" s="218"/>
      <c r="I940" s="219"/>
      <c r="J940" s="219"/>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si="133"/>
        <v>0</v>
      </c>
      <c r="Y940" s="276"/>
      <c r="Z940" s="276"/>
      <c r="AB940" s="278" t="str">
        <f t="shared" si="134"/>
        <v/>
      </c>
    </row>
    <row r="941" spans="1:28" s="277" customFormat="1" ht="20">
      <c r="A941" s="216"/>
      <c r="B941" s="217"/>
      <c r="C941" s="221"/>
      <c r="D941" s="283"/>
      <c r="E941" s="217"/>
      <c r="F941" s="217"/>
      <c r="G941" s="217"/>
      <c r="H941" s="218"/>
      <c r="I941" s="219"/>
      <c r="J941" s="219"/>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si="133"/>
        <v>0</v>
      </c>
      <c r="Y941" s="276"/>
      <c r="Z941" s="276"/>
      <c r="AB941" s="278" t="str">
        <f t="shared" si="134"/>
        <v/>
      </c>
    </row>
    <row r="942" spans="1:28" s="277" customFormat="1" ht="20">
      <c r="A942" s="216"/>
      <c r="B942" s="217"/>
      <c r="C942" s="221"/>
      <c r="D942" s="283"/>
      <c r="E942" s="217"/>
      <c r="F942" s="217"/>
      <c r="G942" s="217"/>
      <c r="H942" s="218"/>
      <c r="I942" s="219"/>
      <c r="J942" s="219"/>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si="133"/>
        <v>0</v>
      </c>
      <c r="Y942" s="276"/>
      <c r="Z942" s="276"/>
      <c r="AB942" s="278" t="str">
        <f t="shared" si="134"/>
        <v/>
      </c>
    </row>
    <row r="943" spans="1:28" s="277" customFormat="1" ht="20">
      <c r="A943" s="216"/>
      <c r="B943" s="217"/>
      <c r="C943" s="221"/>
      <c r="D943" s="283"/>
      <c r="E943" s="217"/>
      <c r="F943" s="217"/>
      <c r="G943" s="217"/>
      <c r="H943" s="218"/>
      <c r="I943" s="219"/>
      <c r="J943" s="219"/>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si="133"/>
        <v>0</v>
      </c>
      <c r="Y943" s="276"/>
      <c r="Z943" s="276"/>
      <c r="AB943" s="278" t="str">
        <f t="shared" si="134"/>
        <v/>
      </c>
    </row>
    <row r="944" spans="1:28" s="277" customFormat="1" ht="20">
      <c r="A944" s="216"/>
      <c r="B944" s="217"/>
      <c r="C944" s="221"/>
      <c r="D944" s="283"/>
      <c r="E944" s="217"/>
      <c r="F944" s="217"/>
      <c r="G944" s="217"/>
      <c r="H944" s="218"/>
      <c r="I944" s="219"/>
      <c r="J944" s="219"/>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si="133"/>
        <v>0</v>
      </c>
      <c r="Y944" s="276"/>
      <c r="Z944" s="276"/>
      <c r="AB944" s="278" t="str">
        <f t="shared" si="134"/>
        <v/>
      </c>
    </row>
    <row r="945" spans="1:28" s="277" customFormat="1" ht="20">
      <c r="A945" s="216"/>
      <c r="B945" s="217"/>
      <c r="C945" s="221"/>
      <c r="D945" s="283"/>
      <c r="E945" s="217"/>
      <c r="F945" s="217"/>
      <c r="G945" s="217"/>
      <c r="H945" s="218"/>
      <c r="I945" s="219"/>
      <c r="J945" s="219"/>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si="133"/>
        <v>0</v>
      </c>
      <c r="Y945" s="276"/>
      <c r="Z945" s="276"/>
      <c r="AB945" s="278" t="str">
        <f t="shared" si="134"/>
        <v/>
      </c>
    </row>
    <row r="946" spans="1:28" s="277" customFormat="1" ht="20">
      <c r="A946" s="216"/>
      <c r="B946" s="217"/>
      <c r="C946" s="221"/>
      <c r="D946" s="283"/>
      <c r="E946" s="217"/>
      <c r="F946" s="217"/>
      <c r="G946" s="217"/>
      <c r="H946" s="218"/>
      <c r="I946" s="219"/>
      <c r="J946" s="219"/>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si="133"/>
        <v>0</v>
      </c>
      <c r="Y946" s="276"/>
      <c r="Z946" s="276"/>
      <c r="AB946" s="278" t="str">
        <f t="shared" si="134"/>
        <v/>
      </c>
    </row>
    <row r="947" spans="1:28" s="277" customFormat="1" ht="20">
      <c r="A947" s="216"/>
      <c r="B947" s="217"/>
      <c r="C947" s="221"/>
      <c r="D947" s="283"/>
      <c r="E947" s="217"/>
      <c r="F947" s="217"/>
      <c r="G947" s="217"/>
      <c r="H947" s="218"/>
      <c r="I947" s="219"/>
      <c r="J947" s="219"/>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si="133"/>
        <v>0</v>
      </c>
      <c r="Y947" s="276"/>
      <c r="Z947" s="276"/>
      <c r="AB947" s="278" t="str">
        <f t="shared" si="134"/>
        <v/>
      </c>
    </row>
    <row r="948" spans="1:28" s="277" customFormat="1" ht="20">
      <c r="A948" s="216"/>
      <c r="B948" s="217"/>
      <c r="C948" s="221"/>
      <c r="D948" s="283"/>
      <c r="E948" s="217"/>
      <c r="F948" s="217"/>
      <c r="G948" s="217"/>
      <c r="H948" s="218"/>
      <c r="I948" s="219"/>
      <c r="J948" s="219"/>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si="133"/>
        <v>0</v>
      </c>
      <c r="Y948" s="276"/>
      <c r="Z948" s="276"/>
      <c r="AB948" s="278" t="str">
        <f t="shared" si="134"/>
        <v/>
      </c>
    </row>
    <row r="949" spans="1:28" s="277" customFormat="1" ht="20">
      <c r="A949" s="216"/>
      <c r="B949" s="217"/>
      <c r="C949" s="221"/>
      <c r="D949" s="283"/>
      <c r="E949" s="217"/>
      <c r="F949" s="217"/>
      <c r="G949" s="217"/>
      <c r="H949" s="218"/>
      <c r="I949" s="219"/>
      <c r="J949" s="219"/>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si="133"/>
        <v>0</v>
      </c>
      <c r="Y949" s="276"/>
      <c r="Z949" s="276"/>
      <c r="AB949" s="278" t="str">
        <f t="shared" si="134"/>
        <v/>
      </c>
    </row>
    <row r="950" spans="1:28" s="277" customFormat="1" ht="20">
      <c r="A950" s="216"/>
      <c r="B950" s="217"/>
      <c r="C950" s="221"/>
      <c r="D950" s="283"/>
      <c r="E950" s="217"/>
      <c r="F950" s="217"/>
      <c r="G950" s="217"/>
      <c r="H950" s="218"/>
      <c r="I950" s="219"/>
      <c r="J950" s="219"/>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si="133"/>
        <v>0</v>
      </c>
      <c r="Y950" s="276"/>
      <c r="Z950" s="276"/>
      <c r="AB950" s="278" t="str">
        <f t="shared" si="134"/>
        <v/>
      </c>
    </row>
    <row r="951" spans="1:28" s="277" customFormat="1" ht="20">
      <c r="A951" s="216"/>
      <c r="B951" s="217"/>
      <c r="C951" s="221"/>
      <c r="D951" s="283"/>
      <c r="E951" s="217"/>
      <c r="F951" s="217"/>
      <c r="G951" s="217"/>
      <c r="H951" s="218"/>
      <c r="I951" s="219"/>
      <c r="J951" s="219"/>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si="133"/>
        <v>0</v>
      </c>
      <c r="Y951" s="276"/>
      <c r="Z951" s="276"/>
      <c r="AB951" s="278" t="str">
        <f t="shared" si="134"/>
        <v/>
      </c>
    </row>
    <row r="952" spans="1:28" s="277" customFormat="1" ht="20">
      <c r="A952" s="216"/>
      <c r="B952" s="217"/>
      <c r="C952" s="221"/>
      <c r="D952" s="283"/>
      <c r="E952" s="217"/>
      <c r="F952" s="217"/>
      <c r="G952" s="217"/>
      <c r="H952" s="218"/>
      <c r="I952" s="219"/>
      <c r="J952" s="219"/>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si="133"/>
        <v>0</v>
      </c>
      <c r="Y952" s="276"/>
      <c r="Z952" s="276"/>
      <c r="AB952" s="278" t="str">
        <f t="shared" si="134"/>
        <v/>
      </c>
    </row>
    <row r="953" spans="1:28" s="277" customFormat="1" ht="20">
      <c r="A953" s="216"/>
      <c r="B953" s="217"/>
      <c r="C953" s="221"/>
      <c r="D953" s="283"/>
      <c r="E953" s="217"/>
      <c r="F953" s="217"/>
      <c r="G953" s="217"/>
      <c r="H953" s="218"/>
      <c r="I953" s="219"/>
      <c r="J953" s="219"/>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si="133"/>
        <v>0</v>
      </c>
      <c r="Y953" s="276"/>
      <c r="Z953" s="276"/>
      <c r="AB953" s="278" t="str">
        <f t="shared" si="134"/>
        <v/>
      </c>
    </row>
    <row r="954" spans="1:28" s="277" customFormat="1" ht="20">
      <c r="A954" s="216"/>
      <c r="B954" s="217"/>
      <c r="C954" s="221"/>
      <c r="D954" s="283"/>
      <c r="E954" s="217"/>
      <c r="F954" s="217"/>
      <c r="G954" s="217"/>
      <c r="H954" s="218"/>
      <c r="I954" s="219"/>
      <c r="J954" s="219"/>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si="133"/>
        <v>0</v>
      </c>
      <c r="Y954" s="276"/>
      <c r="Z954" s="276"/>
      <c r="AB954" s="278" t="str">
        <f t="shared" si="134"/>
        <v/>
      </c>
    </row>
    <row r="955" spans="1:28" s="277" customFormat="1" ht="20">
      <c r="A955" s="216"/>
      <c r="B955" s="217"/>
      <c r="C955" s="221"/>
      <c r="D955" s="283"/>
      <c r="E955" s="217"/>
      <c r="F955" s="217"/>
      <c r="G955" s="217"/>
      <c r="H955" s="218"/>
      <c r="I955" s="219"/>
      <c r="J955" s="219"/>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si="136">IF(AND(C955="Smelter not listed",OR(LEN(D955)=0,LEN(E955)=0)),1,0)</f>
        <v>0</v>
      </c>
      <c r="Y955" s="276"/>
      <c r="Z955" s="276"/>
      <c r="AB955" s="278" t="str">
        <f t="shared" ref="AB955" si="137">B955&amp;C955</f>
        <v/>
      </c>
    </row>
    <row r="956" spans="1:28" s="277" customFormat="1" ht="20">
      <c r="A956" s="216"/>
      <c r="B956" s="217"/>
      <c r="C956" s="221"/>
      <c r="D956" s="283"/>
      <c r="E956" s="217"/>
      <c r="F956" s="217"/>
      <c r="G956" s="217"/>
      <c r="H956" s="218"/>
      <c r="I956" s="219"/>
      <c r="J956" s="219"/>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si="139">IF(AND(C956="Smelter not listed",OR(LEN(D956)=0,LEN(E956)=0)),1,0)</f>
        <v>0</v>
      </c>
      <c r="Y956" s="276"/>
      <c r="Z956" s="276"/>
      <c r="AB956" s="278" t="str">
        <f t="shared" ref="AB956:AB987" si="140">B956&amp;C956</f>
        <v/>
      </c>
    </row>
    <row r="957" spans="1:28" s="277" customFormat="1" ht="20">
      <c r="A957" s="216"/>
      <c r="B957" s="217"/>
      <c r="C957" s="221"/>
      <c r="D957" s="283"/>
      <c r="E957" s="217"/>
      <c r="F957" s="217"/>
      <c r="G957" s="217"/>
      <c r="H957" s="218"/>
      <c r="I957" s="219"/>
      <c r="J957" s="219"/>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si="139"/>
        <v>0</v>
      </c>
      <c r="Y957" s="276"/>
      <c r="Z957" s="276"/>
      <c r="AB957" s="278" t="str">
        <f t="shared" si="140"/>
        <v/>
      </c>
    </row>
    <row r="958" spans="1:28" s="277" customFormat="1" ht="20">
      <c r="A958" s="216"/>
      <c r="B958" s="217"/>
      <c r="C958" s="221"/>
      <c r="D958" s="283"/>
      <c r="E958" s="217"/>
      <c r="F958" s="217"/>
      <c r="G958" s="217"/>
      <c r="H958" s="218"/>
      <c r="I958" s="219"/>
      <c r="J958" s="219"/>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si="139"/>
        <v>0</v>
      </c>
      <c r="Y958" s="276"/>
      <c r="Z958" s="276"/>
      <c r="AB958" s="278" t="str">
        <f t="shared" si="140"/>
        <v/>
      </c>
    </row>
    <row r="959" spans="1:28" s="277" customFormat="1" ht="20">
      <c r="A959" s="216"/>
      <c r="B959" s="217"/>
      <c r="C959" s="221"/>
      <c r="D959" s="283"/>
      <c r="E959" s="217"/>
      <c r="F959" s="217"/>
      <c r="G959" s="217"/>
      <c r="H959" s="218"/>
      <c r="I959" s="219"/>
      <c r="J959" s="219"/>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si="139"/>
        <v>0</v>
      </c>
      <c r="Y959" s="276"/>
      <c r="Z959" s="276"/>
      <c r="AB959" s="278" t="str">
        <f t="shared" si="140"/>
        <v/>
      </c>
    </row>
    <row r="960" spans="1:28" s="277" customFormat="1" ht="20">
      <c r="A960" s="216"/>
      <c r="B960" s="217"/>
      <c r="C960" s="221"/>
      <c r="D960" s="283"/>
      <c r="E960" s="217"/>
      <c r="F960" s="217"/>
      <c r="G960" s="217"/>
      <c r="H960" s="218"/>
      <c r="I960" s="219"/>
      <c r="J960" s="219"/>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si="139"/>
        <v>0</v>
      </c>
      <c r="Y960" s="276"/>
      <c r="Z960" s="276"/>
      <c r="AB960" s="278" t="str">
        <f t="shared" si="140"/>
        <v/>
      </c>
    </row>
    <row r="961" spans="1:28" s="277" customFormat="1" ht="20">
      <c r="A961" s="216"/>
      <c r="B961" s="217"/>
      <c r="C961" s="221"/>
      <c r="D961" s="283"/>
      <c r="E961" s="217"/>
      <c r="F961" s="217"/>
      <c r="G961" s="217"/>
      <c r="H961" s="218"/>
      <c r="I961" s="219"/>
      <c r="J961" s="219"/>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si="139"/>
        <v>0</v>
      </c>
      <c r="Y961" s="276"/>
      <c r="Z961" s="276"/>
      <c r="AB961" s="278" t="str">
        <f t="shared" si="140"/>
        <v/>
      </c>
    </row>
    <row r="962" spans="1:28" s="277" customFormat="1" ht="20">
      <c r="A962" s="216"/>
      <c r="B962" s="217"/>
      <c r="C962" s="221"/>
      <c r="D962" s="283"/>
      <c r="E962" s="217"/>
      <c r="F962" s="217"/>
      <c r="G962" s="217"/>
      <c r="H962" s="218"/>
      <c r="I962" s="219"/>
      <c r="J962" s="219"/>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si="139"/>
        <v>0</v>
      </c>
      <c r="Y962" s="276"/>
      <c r="Z962" s="276"/>
      <c r="AB962" s="278" t="str">
        <f t="shared" si="140"/>
        <v/>
      </c>
    </row>
    <row r="963" spans="1:28" s="277" customFormat="1" ht="20">
      <c r="A963" s="216"/>
      <c r="B963" s="217"/>
      <c r="C963" s="221"/>
      <c r="D963" s="283"/>
      <c r="E963" s="217"/>
      <c r="F963" s="217"/>
      <c r="G963" s="217"/>
      <c r="H963" s="218"/>
      <c r="I963" s="219"/>
      <c r="J963" s="219"/>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si="139"/>
        <v>0</v>
      </c>
      <c r="Y963" s="276"/>
      <c r="Z963" s="276"/>
      <c r="AB963" s="278" t="str">
        <f t="shared" si="140"/>
        <v/>
      </c>
    </row>
    <row r="964" spans="1:28" s="277" customFormat="1" ht="20">
      <c r="A964" s="216"/>
      <c r="B964" s="217"/>
      <c r="C964" s="221"/>
      <c r="D964" s="283"/>
      <c r="E964" s="217"/>
      <c r="F964" s="217"/>
      <c r="G964" s="217"/>
      <c r="H964" s="218"/>
      <c r="I964" s="219"/>
      <c r="J964" s="219"/>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si="139"/>
        <v>0</v>
      </c>
      <c r="Y964" s="276"/>
      <c r="Z964" s="276"/>
      <c r="AB964" s="278" t="str">
        <f t="shared" si="140"/>
        <v/>
      </c>
    </row>
    <row r="965" spans="1:28" s="277" customFormat="1" ht="20">
      <c r="A965" s="216"/>
      <c r="B965" s="217"/>
      <c r="C965" s="221"/>
      <c r="D965" s="283"/>
      <c r="E965" s="217"/>
      <c r="F965" s="217"/>
      <c r="G965" s="217"/>
      <c r="H965" s="218"/>
      <c r="I965" s="219"/>
      <c r="J965" s="219"/>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si="139"/>
        <v>0</v>
      </c>
      <c r="Y965" s="276"/>
      <c r="Z965" s="276"/>
      <c r="AB965" s="278" t="str">
        <f t="shared" si="140"/>
        <v/>
      </c>
    </row>
    <row r="966" spans="1:28" s="277" customFormat="1" ht="20">
      <c r="A966" s="216"/>
      <c r="B966" s="217"/>
      <c r="C966" s="221"/>
      <c r="D966" s="283"/>
      <c r="E966" s="217"/>
      <c r="F966" s="217"/>
      <c r="G966" s="217"/>
      <c r="H966" s="218"/>
      <c r="I966" s="219"/>
      <c r="J966" s="219"/>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si="139"/>
        <v>0</v>
      </c>
      <c r="Y966" s="276"/>
      <c r="Z966" s="276"/>
      <c r="AB966" s="278" t="str">
        <f t="shared" si="140"/>
        <v/>
      </c>
    </row>
    <row r="967" spans="1:28" s="277" customFormat="1" ht="20">
      <c r="A967" s="216"/>
      <c r="B967" s="217"/>
      <c r="C967" s="221"/>
      <c r="D967" s="283"/>
      <c r="E967" s="217"/>
      <c r="F967" s="217"/>
      <c r="G967" s="217"/>
      <c r="H967" s="218"/>
      <c r="I967" s="219"/>
      <c r="J967" s="219"/>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si="139"/>
        <v>0</v>
      </c>
      <c r="Y967" s="276"/>
      <c r="Z967" s="276"/>
      <c r="AB967" s="278" t="str">
        <f t="shared" si="140"/>
        <v/>
      </c>
    </row>
    <row r="968" spans="1:28" s="277" customFormat="1" ht="20">
      <c r="A968" s="216"/>
      <c r="B968" s="217"/>
      <c r="C968" s="221"/>
      <c r="D968" s="283"/>
      <c r="E968" s="217"/>
      <c r="F968" s="217"/>
      <c r="G968" s="217"/>
      <c r="H968" s="218"/>
      <c r="I968" s="219"/>
      <c r="J968" s="219"/>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si="139"/>
        <v>0</v>
      </c>
      <c r="Y968" s="276"/>
      <c r="Z968" s="276"/>
      <c r="AB968" s="278" t="str">
        <f t="shared" si="140"/>
        <v/>
      </c>
    </row>
    <row r="969" spans="1:28" s="277" customFormat="1" ht="20">
      <c r="A969" s="216"/>
      <c r="B969" s="217"/>
      <c r="C969" s="221"/>
      <c r="D969" s="283"/>
      <c r="E969" s="217"/>
      <c r="F969" s="217"/>
      <c r="G969" s="217"/>
      <c r="H969" s="218"/>
      <c r="I969" s="219"/>
      <c r="J969" s="219"/>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si="139"/>
        <v>0</v>
      </c>
      <c r="Y969" s="276"/>
      <c r="Z969" s="276"/>
      <c r="AB969" s="278" t="str">
        <f t="shared" si="140"/>
        <v/>
      </c>
    </row>
    <row r="970" spans="1:28" s="277" customFormat="1" ht="20">
      <c r="A970" s="216"/>
      <c r="B970" s="217"/>
      <c r="C970" s="221"/>
      <c r="D970" s="283"/>
      <c r="E970" s="217"/>
      <c r="F970" s="217"/>
      <c r="G970" s="217"/>
      <c r="H970" s="218"/>
      <c r="I970" s="219"/>
      <c r="J970" s="219"/>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si="139"/>
        <v>0</v>
      </c>
      <c r="Y970" s="276"/>
      <c r="Z970" s="276"/>
      <c r="AB970" s="278" t="str">
        <f t="shared" si="140"/>
        <v/>
      </c>
    </row>
    <row r="971" spans="1:28" s="277" customFormat="1" ht="20">
      <c r="A971" s="216"/>
      <c r="B971" s="217"/>
      <c r="C971" s="221"/>
      <c r="D971" s="283"/>
      <c r="E971" s="217"/>
      <c r="F971" s="217"/>
      <c r="G971" s="217"/>
      <c r="H971" s="218"/>
      <c r="I971" s="219"/>
      <c r="J971" s="219"/>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si="139"/>
        <v>0</v>
      </c>
      <c r="Y971" s="276"/>
      <c r="Z971" s="276"/>
      <c r="AB971" s="278" t="str">
        <f t="shared" si="140"/>
        <v/>
      </c>
    </row>
    <row r="972" spans="1:28" s="277" customFormat="1" ht="20">
      <c r="A972" s="216"/>
      <c r="B972" s="217"/>
      <c r="C972" s="221"/>
      <c r="D972" s="283"/>
      <c r="E972" s="217"/>
      <c r="F972" s="217"/>
      <c r="G972" s="217"/>
      <c r="H972" s="218"/>
      <c r="I972" s="219"/>
      <c r="J972" s="219"/>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si="139"/>
        <v>0</v>
      </c>
      <c r="Y972" s="276"/>
      <c r="Z972" s="276"/>
      <c r="AB972" s="278" t="str">
        <f t="shared" si="140"/>
        <v/>
      </c>
    </row>
    <row r="973" spans="1:28" s="277" customFormat="1" ht="20">
      <c r="A973" s="216"/>
      <c r="B973" s="217"/>
      <c r="C973" s="221"/>
      <c r="D973" s="283"/>
      <c r="E973" s="217"/>
      <c r="F973" s="217"/>
      <c r="G973" s="217"/>
      <c r="H973" s="218"/>
      <c r="I973" s="219"/>
      <c r="J973" s="219"/>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si="139"/>
        <v>0</v>
      </c>
      <c r="Y973" s="276"/>
      <c r="Z973" s="276"/>
      <c r="AB973" s="278" t="str">
        <f t="shared" si="140"/>
        <v/>
      </c>
    </row>
    <row r="974" spans="1:28" s="277" customFormat="1" ht="20">
      <c r="A974" s="216"/>
      <c r="B974" s="217"/>
      <c r="C974" s="221"/>
      <c r="D974" s="283"/>
      <c r="E974" s="217"/>
      <c r="F974" s="217"/>
      <c r="G974" s="217"/>
      <c r="H974" s="218"/>
      <c r="I974" s="219"/>
      <c r="J974" s="219"/>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si="139"/>
        <v>0</v>
      </c>
      <c r="Y974" s="276"/>
      <c r="Z974" s="276"/>
      <c r="AB974" s="278" t="str">
        <f t="shared" si="140"/>
        <v/>
      </c>
    </row>
    <row r="975" spans="1:28" s="277" customFormat="1" ht="20">
      <c r="A975" s="216"/>
      <c r="B975" s="217"/>
      <c r="C975" s="221"/>
      <c r="D975" s="283"/>
      <c r="E975" s="217"/>
      <c r="F975" s="217"/>
      <c r="G975" s="217"/>
      <c r="H975" s="218"/>
      <c r="I975" s="219"/>
      <c r="J975" s="219"/>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si="139"/>
        <v>0</v>
      </c>
      <c r="Y975" s="276"/>
      <c r="Z975" s="276"/>
      <c r="AB975" s="278" t="str">
        <f t="shared" si="140"/>
        <v/>
      </c>
    </row>
    <row r="976" spans="1:28" s="277" customFormat="1" ht="20">
      <c r="A976" s="216"/>
      <c r="B976" s="217"/>
      <c r="C976" s="221"/>
      <c r="D976" s="283"/>
      <c r="E976" s="217"/>
      <c r="F976" s="217"/>
      <c r="G976" s="217"/>
      <c r="H976" s="218"/>
      <c r="I976" s="219"/>
      <c r="J976" s="219"/>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si="139"/>
        <v>0</v>
      </c>
      <c r="Y976" s="276"/>
      <c r="Z976" s="276"/>
      <c r="AB976" s="278" t="str">
        <f t="shared" si="140"/>
        <v/>
      </c>
    </row>
    <row r="977" spans="1:28" s="277" customFormat="1" ht="20">
      <c r="A977" s="216"/>
      <c r="B977" s="217"/>
      <c r="C977" s="221"/>
      <c r="D977" s="283"/>
      <c r="E977" s="217"/>
      <c r="F977" s="217"/>
      <c r="G977" s="217"/>
      <c r="H977" s="218"/>
      <c r="I977" s="219"/>
      <c r="J977" s="219"/>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si="139"/>
        <v>0</v>
      </c>
      <c r="Y977" s="276"/>
      <c r="Z977" s="276"/>
      <c r="AB977" s="278" t="str">
        <f t="shared" si="140"/>
        <v/>
      </c>
    </row>
    <row r="978" spans="1:28" s="277" customFormat="1" ht="20">
      <c r="A978" s="216"/>
      <c r="B978" s="217"/>
      <c r="C978" s="221"/>
      <c r="D978" s="283"/>
      <c r="E978" s="217"/>
      <c r="F978" s="217"/>
      <c r="G978" s="217"/>
      <c r="H978" s="218"/>
      <c r="I978" s="219"/>
      <c r="J978" s="219"/>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si="139"/>
        <v>0</v>
      </c>
      <c r="Y978" s="276"/>
      <c r="Z978" s="276"/>
      <c r="AB978" s="278" t="str">
        <f t="shared" si="140"/>
        <v/>
      </c>
    </row>
    <row r="979" spans="1:28" s="277" customFormat="1" ht="20">
      <c r="A979" s="216"/>
      <c r="B979" s="217"/>
      <c r="C979" s="221"/>
      <c r="D979" s="283"/>
      <c r="E979" s="217"/>
      <c r="F979" s="217"/>
      <c r="G979" s="217"/>
      <c r="H979" s="218"/>
      <c r="I979" s="219"/>
      <c r="J979" s="219"/>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si="139"/>
        <v>0</v>
      </c>
      <c r="Y979" s="276"/>
      <c r="Z979" s="276"/>
      <c r="AB979" s="278" t="str">
        <f t="shared" si="140"/>
        <v/>
      </c>
    </row>
    <row r="980" spans="1:28" s="277" customFormat="1" ht="20">
      <c r="A980" s="216"/>
      <c r="B980" s="217"/>
      <c r="C980" s="221"/>
      <c r="D980" s="283"/>
      <c r="E980" s="217"/>
      <c r="F980" s="217"/>
      <c r="G980" s="217"/>
      <c r="H980" s="218"/>
      <c r="I980" s="219"/>
      <c r="J980" s="219"/>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si="139"/>
        <v>0</v>
      </c>
      <c r="Y980" s="276"/>
      <c r="Z980" s="276"/>
      <c r="AB980" s="278" t="str">
        <f t="shared" si="140"/>
        <v/>
      </c>
    </row>
    <row r="981" spans="1:28" s="277" customFormat="1" ht="20">
      <c r="A981" s="216"/>
      <c r="B981" s="217"/>
      <c r="C981" s="221"/>
      <c r="D981" s="283"/>
      <c r="E981" s="217"/>
      <c r="F981" s="217"/>
      <c r="G981" s="217"/>
      <c r="H981" s="218"/>
      <c r="I981" s="219"/>
      <c r="J981" s="219"/>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si="139"/>
        <v>0</v>
      </c>
      <c r="Y981" s="276"/>
      <c r="Z981" s="276"/>
      <c r="AB981" s="278" t="str">
        <f t="shared" si="140"/>
        <v/>
      </c>
    </row>
    <row r="982" spans="1:28" s="277" customFormat="1" ht="20">
      <c r="A982" s="216"/>
      <c r="B982" s="217"/>
      <c r="C982" s="221"/>
      <c r="D982" s="283"/>
      <c r="E982" s="217"/>
      <c r="F982" s="217"/>
      <c r="G982" s="217"/>
      <c r="H982" s="218"/>
      <c r="I982" s="219"/>
      <c r="J982" s="219"/>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si="139"/>
        <v>0</v>
      </c>
      <c r="Y982" s="276"/>
      <c r="Z982" s="276"/>
      <c r="AB982" s="278" t="str">
        <f t="shared" si="140"/>
        <v/>
      </c>
    </row>
    <row r="983" spans="1:28" s="277" customFormat="1" ht="20">
      <c r="A983" s="216"/>
      <c r="B983" s="217"/>
      <c r="C983" s="221"/>
      <c r="D983" s="283"/>
      <c r="E983" s="217"/>
      <c r="F983" s="217"/>
      <c r="G983" s="217"/>
      <c r="H983" s="218"/>
      <c r="I983" s="219"/>
      <c r="J983" s="219"/>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si="139"/>
        <v>0</v>
      </c>
      <c r="Y983" s="276"/>
      <c r="Z983" s="276"/>
      <c r="AB983" s="278" t="str">
        <f t="shared" si="140"/>
        <v/>
      </c>
    </row>
    <row r="984" spans="1:28" s="277" customFormat="1" ht="20">
      <c r="A984" s="216"/>
      <c r="B984" s="217"/>
      <c r="C984" s="221"/>
      <c r="D984" s="283"/>
      <c r="E984" s="217"/>
      <c r="F984" s="217"/>
      <c r="G984" s="217"/>
      <c r="H984" s="218"/>
      <c r="I984" s="219"/>
      <c r="J984" s="219"/>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si="139"/>
        <v>0</v>
      </c>
      <c r="Y984" s="276"/>
      <c r="Z984" s="276"/>
      <c r="AB984" s="278" t="str">
        <f t="shared" si="140"/>
        <v/>
      </c>
    </row>
    <row r="985" spans="1:28" s="277" customFormat="1" ht="20">
      <c r="A985" s="216"/>
      <c r="B985" s="217"/>
      <c r="C985" s="221"/>
      <c r="D985" s="283"/>
      <c r="E985" s="217"/>
      <c r="F985" s="217"/>
      <c r="G985" s="217"/>
      <c r="H985" s="218"/>
      <c r="I985" s="219"/>
      <c r="J985" s="219"/>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si="139"/>
        <v>0</v>
      </c>
      <c r="Y985" s="276"/>
      <c r="Z985" s="276"/>
      <c r="AB985" s="278" t="str">
        <f t="shared" si="140"/>
        <v/>
      </c>
    </row>
    <row r="986" spans="1:28" s="277" customFormat="1" ht="20">
      <c r="A986" s="216"/>
      <c r="B986" s="217"/>
      <c r="C986" s="221"/>
      <c r="D986" s="283"/>
      <c r="E986" s="217"/>
      <c r="F986" s="217"/>
      <c r="G986" s="217"/>
      <c r="H986" s="218"/>
      <c r="I986" s="219"/>
      <c r="J986" s="219"/>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si="139"/>
        <v>0</v>
      </c>
      <c r="Y986" s="276"/>
      <c r="Z986" s="276"/>
      <c r="AB986" s="278" t="str">
        <f t="shared" si="140"/>
        <v/>
      </c>
    </row>
    <row r="987" spans="1:28" s="277" customFormat="1" ht="20">
      <c r="A987" s="216"/>
      <c r="B987" s="217"/>
      <c r="C987" s="221"/>
      <c r="D987" s="283"/>
      <c r="E987" s="217"/>
      <c r="F987" s="217"/>
      <c r="G987" s="217"/>
      <c r="H987" s="218"/>
      <c r="I987" s="219"/>
      <c r="J987" s="219"/>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si="139"/>
        <v>0</v>
      </c>
      <c r="Y987" s="276"/>
      <c r="Z987" s="276"/>
      <c r="AB987" s="278" t="str">
        <f t="shared" si="140"/>
        <v/>
      </c>
    </row>
    <row r="988" spans="1:28" s="277" customFormat="1" ht="20">
      <c r="A988" s="216"/>
      <c r="B988" s="217"/>
      <c r="C988" s="221"/>
      <c r="D988" s="283"/>
      <c r="E988" s="217"/>
      <c r="F988" s="217"/>
      <c r="G988" s="217"/>
      <c r="H988" s="218"/>
      <c r="I988" s="219"/>
      <c r="J988" s="219"/>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si="142">IF(AND(C988="Smelter not listed",OR(LEN(D988)=0,LEN(E988)=0)),1,0)</f>
        <v>0</v>
      </c>
      <c r="Y988" s="276"/>
      <c r="Z988" s="276"/>
      <c r="AB988" s="278" t="str">
        <f t="shared" ref="AB988:AB1018" si="143">B988&amp;C988</f>
        <v/>
      </c>
    </row>
    <row r="989" spans="1:28" s="277" customFormat="1" ht="20">
      <c r="A989" s="216"/>
      <c r="B989" s="217"/>
      <c r="C989" s="221"/>
      <c r="D989" s="283"/>
      <c r="E989" s="217"/>
      <c r="F989" s="217"/>
      <c r="G989" s="217"/>
      <c r="H989" s="218"/>
      <c r="I989" s="219"/>
      <c r="J989" s="219"/>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si="142"/>
        <v>0</v>
      </c>
      <c r="Y989" s="276"/>
      <c r="Z989" s="276"/>
      <c r="AB989" s="278" t="str">
        <f t="shared" si="143"/>
        <v/>
      </c>
    </row>
    <row r="990" spans="1:28" s="277" customFormat="1" ht="20">
      <c r="A990" s="216"/>
      <c r="B990" s="217"/>
      <c r="C990" s="221"/>
      <c r="D990" s="283"/>
      <c r="E990" s="217"/>
      <c r="F990" s="217"/>
      <c r="G990" s="217"/>
      <c r="H990" s="218"/>
      <c r="I990" s="219"/>
      <c r="J990" s="219"/>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si="142"/>
        <v>0</v>
      </c>
      <c r="Y990" s="276"/>
      <c r="Z990" s="276"/>
      <c r="AB990" s="278" t="str">
        <f t="shared" si="143"/>
        <v/>
      </c>
    </row>
    <row r="991" spans="1:28" s="277" customFormat="1" ht="20">
      <c r="A991" s="216"/>
      <c r="B991" s="217"/>
      <c r="C991" s="221"/>
      <c r="D991" s="283"/>
      <c r="E991" s="217"/>
      <c r="F991" s="217"/>
      <c r="G991" s="217"/>
      <c r="H991" s="218"/>
      <c r="I991" s="219"/>
      <c r="J991" s="219"/>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si="142"/>
        <v>0</v>
      </c>
      <c r="Y991" s="276"/>
      <c r="Z991" s="276"/>
      <c r="AB991" s="278" t="str">
        <f t="shared" si="143"/>
        <v/>
      </c>
    </row>
    <row r="992" spans="1:28" s="277" customFormat="1" ht="20">
      <c r="A992" s="216"/>
      <c r="B992" s="217"/>
      <c r="C992" s="221"/>
      <c r="D992" s="283"/>
      <c r="E992" s="217"/>
      <c r="F992" s="217"/>
      <c r="G992" s="217"/>
      <c r="H992" s="218"/>
      <c r="I992" s="219"/>
      <c r="J992" s="219"/>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si="142"/>
        <v>0</v>
      </c>
      <c r="Y992" s="276"/>
      <c r="Z992" s="276"/>
      <c r="AB992" s="278" t="str">
        <f t="shared" si="143"/>
        <v/>
      </c>
    </row>
    <row r="993" spans="1:28" s="277" customFormat="1" ht="20">
      <c r="A993" s="216"/>
      <c r="B993" s="217"/>
      <c r="C993" s="221"/>
      <c r="D993" s="283"/>
      <c r="E993" s="217"/>
      <c r="F993" s="217"/>
      <c r="G993" s="217"/>
      <c r="H993" s="218"/>
      <c r="I993" s="219"/>
      <c r="J993" s="219"/>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si="142"/>
        <v>0</v>
      </c>
      <c r="Y993" s="276"/>
      <c r="Z993" s="276"/>
      <c r="AB993" s="278" t="str">
        <f t="shared" si="143"/>
        <v/>
      </c>
    </row>
    <row r="994" spans="1:28" s="277" customFormat="1" ht="20">
      <c r="A994" s="216"/>
      <c r="B994" s="217"/>
      <c r="C994" s="221"/>
      <c r="D994" s="283"/>
      <c r="E994" s="217"/>
      <c r="F994" s="217"/>
      <c r="G994" s="217"/>
      <c r="H994" s="218"/>
      <c r="I994" s="219"/>
      <c r="J994" s="219"/>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si="142"/>
        <v>0</v>
      </c>
      <c r="Y994" s="276"/>
      <c r="Z994" s="276"/>
      <c r="AB994" s="278" t="str">
        <f t="shared" si="143"/>
        <v/>
      </c>
    </row>
    <row r="995" spans="1:28" s="277" customFormat="1" ht="20">
      <c r="A995" s="216"/>
      <c r="B995" s="217"/>
      <c r="C995" s="221"/>
      <c r="D995" s="283"/>
      <c r="E995" s="217"/>
      <c r="F995" s="217"/>
      <c r="G995" s="217"/>
      <c r="H995" s="218"/>
      <c r="I995" s="219"/>
      <c r="J995" s="219"/>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si="142"/>
        <v>0</v>
      </c>
      <c r="Y995" s="276"/>
      <c r="Z995" s="276"/>
      <c r="AB995" s="278" t="str">
        <f t="shared" si="143"/>
        <v/>
      </c>
    </row>
    <row r="996" spans="1:28" s="277" customFormat="1" ht="20">
      <c r="A996" s="216"/>
      <c r="B996" s="217"/>
      <c r="C996" s="221"/>
      <c r="D996" s="283"/>
      <c r="E996" s="217"/>
      <c r="F996" s="217"/>
      <c r="G996" s="217"/>
      <c r="H996" s="218"/>
      <c r="I996" s="219"/>
      <c r="J996" s="219"/>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si="142"/>
        <v>0</v>
      </c>
      <c r="Y996" s="276"/>
      <c r="Z996" s="276"/>
      <c r="AB996" s="278" t="str">
        <f t="shared" si="143"/>
        <v/>
      </c>
    </row>
    <row r="997" spans="1:28" s="277" customFormat="1" ht="20">
      <c r="A997" s="216"/>
      <c r="B997" s="217"/>
      <c r="C997" s="221"/>
      <c r="D997" s="283"/>
      <c r="E997" s="217"/>
      <c r="F997" s="217"/>
      <c r="G997" s="217"/>
      <c r="H997" s="218"/>
      <c r="I997" s="219"/>
      <c r="J997" s="219"/>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si="142"/>
        <v>0</v>
      </c>
      <c r="Y997" s="276"/>
      <c r="Z997" s="276"/>
      <c r="AB997" s="278" t="str">
        <f t="shared" si="143"/>
        <v/>
      </c>
    </row>
    <row r="998" spans="1:28" s="277" customFormat="1" ht="20">
      <c r="A998" s="216"/>
      <c r="B998" s="217"/>
      <c r="C998" s="221"/>
      <c r="D998" s="283"/>
      <c r="E998" s="217"/>
      <c r="F998" s="217"/>
      <c r="G998" s="217"/>
      <c r="H998" s="218"/>
      <c r="I998" s="219"/>
      <c r="J998" s="219"/>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si="142"/>
        <v>0</v>
      </c>
      <c r="Y998" s="276"/>
      <c r="Z998" s="276"/>
      <c r="AB998" s="278" t="str">
        <f t="shared" si="143"/>
        <v/>
      </c>
    </row>
    <row r="999" spans="1:28" s="277" customFormat="1" ht="20">
      <c r="A999" s="216"/>
      <c r="B999" s="217"/>
      <c r="C999" s="221"/>
      <c r="D999" s="283"/>
      <c r="E999" s="217"/>
      <c r="F999" s="217"/>
      <c r="G999" s="217"/>
      <c r="H999" s="218"/>
      <c r="I999" s="219"/>
      <c r="J999" s="219"/>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si="142"/>
        <v>0</v>
      </c>
      <c r="Y999" s="276"/>
      <c r="Z999" s="276"/>
      <c r="AB999" s="278" t="str">
        <f t="shared" si="143"/>
        <v/>
      </c>
    </row>
    <row r="1000" spans="1:28" s="277" customFormat="1" ht="20">
      <c r="A1000" s="216"/>
      <c r="B1000" s="217"/>
      <c r="C1000" s="221"/>
      <c r="D1000" s="283"/>
      <c r="E1000" s="217"/>
      <c r="F1000" s="217"/>
      <c r="G1000" s="217"/>
      <c r="H1000" s="218"/>
      <c r="I1000" s="219"/>
      <c r="J1000" s="219"/>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si="142"/>
        <v>0</v>
      </c>
      <c r="Y1000" s="276"/>
      <c r="Z1000" s="276"/>
      <c r="AB1000" s="278" t="str">
        <f t="shared" si="143"/>
        <v/>
      </c>
    </row>
    <row r="1001" spans="1:28" s="277" customFormat="1" ht="20">
      <c r="A1001" s="216"/>
      <c r="B1001" s="217"/>
      <c r="C1001" s="221"/>
      <c r="D1001" s="283"/>
      <c r="E1001" s="217"/>
      <c r="F1001" s="217"/>
      <c r="G1001" s="217"/>
      <c r="H1001" s="218"/>
      <c r="I1001" s="219"/>
      <c r="J1001" s="219"/>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si="142"/>
        <v>0</v>
      </c>
      <c r="Y1001" s="276"/>
      <c r="Z1001" s="276"/>
      <c r="AB1001" s="278" t="str">
        <f t="shared" si="143"/>
        <v/>
      </c>
    </row>
    <row r="1002" spans="1:28" s="277" customFormat="1" ht="20">
      <c r="A1002" s="216"/>
      <c r="B1002" s="217"/>
      <c r="C1002" s="221"/>
      <c r="D1002" s="283"/>
      <c r="E1002" s="217"/>
      <c r="F1002" s="217"/>
      <c r="G1002" s="217"/>
      <c r="H1002" s="218"/>
      <c r="I1002" s="219"/>
      <c r="J1002" s="219"/>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si="142"/>
        <v>0</v>
      </c>
      <c r="Y1002" s="276"/>
      <c r="Z1002" s="276"/>
      <c r="AB1002" s="278" t="str">
        <f t="shared" si="143"/>
        <v/>
      </c>
    </row>
    <row r="1003" spans="1:28" s="277" customFormat="1" ht="20">
      <c r="A1003" s="216"/>
      <c r="B1003" s="217"/>
      <c r="C1003" s="221"/>
      <c r="D1003" s="283"/>
      <c r="E1003" s="217"/>
      <c r="F1003" s="217"/>
      <c r="G1003" s="217"/>
      <c r="H1003" s="218"/>
      <c r="I1003" s="219"/>
      <c r="J1003" s="219"/>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si="142"/>
        <v>0</v>
      </c>
      <c r="Y1003" s="276"/>
      <c r="Z1003" s="276"/>
      <c r="AB1003" s="278" t="str">
        <f t="shared" si="143"/>
        <v/>
      </c>
    </row>
    <row r="1004" spans="1:28" s="277" customFormat="1" ht="20">
      <c r="A1004" s="216"/>
      <c r="B1004" s="217"/>
      <c r="C1004" s="221"/>
      <c r="D1004" s="283"/>
      <c r="E1004" s="217"/>
      <c r="F1004" s="217"/>
      <c r="G1004" s="217"/>
      <c r="H1004" s="218"/>
      <c r="I1004" s="219"/>
      <c r="J1004" s="219"/>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si="142"/>
        <v>0</v>
      </c>
      <c r="Y1004" s="276"/>
      <c r="Z1004" s="276"/>
      <c r="AB1004" s="278" t="str">
        <f t="shared" si="143"/>
        <v/>
      </c>
    </row>
    <row r="1005" spans="1:28" s="277" customFormat="1" ht="20">
      <c r="A1005" s="216"/>
      <c r="B1005" s="217"/>
      <c r="C1005" s="221"/>
      <c r="D1005" s="283"/>
      <c r="E1005" s="217"/>
      <c r="F1005" s="217"/>
      <c r="G1005" s="217"/>
      <c r="H1005" s="218"/>
      <c r="I1005" s="219"/>
      <c r="J1005" s="219"/>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si="142"/>
        <v>0</v>
      </c>
      <c r="Y1005" s="276"/>
      <c r="Z1005" s="276"/>
      <c r="AB1005" s="278" t="str">
        <f t="shared" si="143"/>
        <v/>
      </c>
    </row>
    <row r="1006" spans="1:28" s="277" customFormat="1" ht="20">
      <c r="A1006" s="216"/>
      <c r="B1006" s="217"/>
      <c r="C1006" s="221"/>
      <c r="D1006" s="283"/>
      <c r="E1006" s="217"/>
      <c r="F1006" s="217"/>
      <c r="G1006" s="217"/>
      <c r="H1006" s="218"/>
      <c r="I1006" s="219"/>
      <c r="J1006" s="219"/>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si="142"/>
        <v>0</v>
      </c>
      <c r="Y1006" s="276"/>
      <c r="Z1006" s="276"/>
      <c r="AB1006" s="278" t="str">
        <f t="shared" si="143"/>
        <v/>
      </c>
    </row>
    <row r="1007" spans="1:28" s="277" customFormat="1" ht="20">
      <c r="A1007" s="216"/>
      <c r="B1007" s="217"/>
      <c r="C1007" s="221"/>
      <c r="D1007" s="283"/>
      <c r="E1007" s="217"/>
      <c r="F1007" s="217"/>
      <c r="G1007" s="217"/>
      <c r="H1007" s="218"/>
      <c r="I1007" s="219"/>
      <c r="J1007" s="219"/>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si="142"/>
        <v>0</v>
      </c>
      <c r="Y1007" s="276"/>
      <c r="Z1007" s="276"/>
      <c r="AB1007" s="278" t="str">
        <f t="shared" si="143"/>
        <v/>
      </c>
    </row>
    <row r="1008" spans="1:28" s="277" customFormat="1" ht="20">
      <c r="A1008" s="216"/>
      <c r="B1008" s="217"/>
      <c r="C1008" s="221"/>
      <c r="D1008" s="283"/>
      <c r="E1008" s="217"/>
      <c r="F1008" s="217"/>
      <c r="G1008" s="217"/>
      <c r="H1008" s="218"/>
      <c r="I1008" s="219"/>
      <c r="J1008" s="219"/>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si="142"/>
        <v>0</v>
      </c>
      <c r="Y1008" s="276"/>
      <c r="Z1008" s="276"/>
      <c r="AB1008" s="278" t="str">
        <f t="shared" si="143"/>
        <v/>
      </c>
    </row>
    <row r="1009" spans="1:28" s="277" customFormat="1" ht="20">
      <c r="A1009" s="216"/>
      <c r="B1009" s="217"/>
      <c r="C1009" s="221"/>
      <c r="D1009" s="283"/>
      <c r="E1009" s="217"/>
      <c r="F1009" s="217"/>
      <c r="G1009" s="217"/>
      <c r="H1009" s="218"/>
      <c r="I1009" s="219"/>
      <c r="J1009" s="219"/>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si="142"/>
        <v>0</v>
      </c>
      <c r="Y1009" s="276"/>
      <c r="Z1009" s="276"/>
      <c r="AB1009" s="278" t="str">
        <f t="shared" si="143"/>
        <v/>
      </c>
    </row>
    <row r="1010" spans="1:28" s="277" customFormat="1" ht="20">
      <c r="A1010" s="216"/>
      <c r="B1010" s="217"/>
      <c r="C1010" s="221"/>
      <c r="D1010" s="283"/>
      <c r="E1010" s="217"/>
      <c r="F1010" s="217"/>
      <c r="G1010" s="217"/>
      <c r="H1010" s="218"/>
      <c r="I1010" s="219"/>
      <c r="J1010" s="219"/>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si="142"/>
        <v>0</v>
      </c>
      <c r="Y1010" s="276"/>
      <c r="Z1010" s="276"/>
      <c r="AB1010" s="278" t="str">
        <f t="shared" si="143"/>
        <v/>
      </c>
    </row>
    <row r="1011" spans="1:28" s="277" customFormat="1" ht="20">
      <c r="A1011" s="216"/>
      <c r="B1011" s="217"/>
      <c r="C1011" s="221"/>
      <c r="D1011" s="283"/>
      <c r="E1011" s="217"/>
      <c r="F1011" s="217"/>
      <c r="G1011" s="217"/>
      <c r="H1011" s="218"/>
      <c r="I1011" s="219"/>
      <c r="J1011" s="219"/>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si="142"/>
        <v>0</v>
      </c>
      <c r="Y1011" s="276"/>
      <c r="Z1011" s="276"/>
      <c r="AB1011" s="278" t="str">
        <f t="shared" si="143"/>
        <v/>
      </c>
    </row>
    <row r="1012" spans="1:28" s="277" customFormat="1" ht="20">
      <c r="A1012" s="216"/>
      <c r="B1012" s="217"/>
      <c r="C1012" s="221"/>
      <c r="D1012" s="283"/>
      <c r="E1012" s="217"/>
      <c r="F1012" s="217"/>
      <c r="G1012" s="217"/>
      <c r="H1012" s="218"/>
      <c r="I1012" s="219"/>
      <c r="J1012" s="219"/>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si="142"/>
        <v>0</v>
      </c>
      <c r="Y1012" s="276"/>
      <c r="Z1012" s="276"/>
      <c r="AB1012" s="278" t="str">
        <f t="shared" si="143"/>
        <v/>
      </c>
    </row>
    <row r="1013" spans="1:28" s="277" customFormat="1" ht="20">
      <c r="A1013" s="216"/>
      <c r="B1013" s="217"/>
      <c r="C1013" s="221"/>
      <c r="D1013" s="283"/>
      <c r="E1013" s="217"/>
      <c r="F1013" s="217"/>
      <c r="G1013" s="217"/>
      <c r="H1013" s="218"/>
      <c r="I1013" s="219"/>
      <c r="J1013" s="219"/>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si="142"/>
        <v>0</v>
      </c>
      <c r="Y1013" s="276"/>
      <c r="Z1013" s="276"/>
      <c r="AB1013" s="278" t="str">
        <f t="shared" si="143"/>
        <v/>
      </c>
    </row>
    <row r="1014" spans="1:28" s="277" customFormat="1" ht="20">
      <c r="A1014" s="216"/>
      <c r="B1014" s="217"/>
      <c r="C1014" s="221"/>
      <c r="D1014" s="283"/>
      <c r="E1014" s="217"/>
      <c r="F1014" s="217"/>
      <c r="G1014" s="217"/>
      <c r="H1014" s="218"/>
      <c r="I1014" s="219"/>
      <c r="J1014" s="219"/>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si="142"/>
        <v>0</v>
      </c>
      <c r="Y1014" s="276"/>
      <c r="Z1014" s="276"/>
      <c r="AB1014" s="278" t="str">
        <f t="shared" si="143"/>
        <v/>
      </c>
    </row>
    <row r="1015" spans="1:28" s="277" customFormat="1" ht="20">
      <c r="A1015" s="216"/>
      <c r="B1015" s="217"/>
      <c r="C1015" s="221"/>
      <c r="D1015" s="283"/>
      <c r="E1015" s="217"/>
      <c r="F1015" s="217"/>
      <c r="G1015" s="217"/>
      <c r="H1015" s="218"/>
      <c r="I1015" s="219"/>
      <c r="J1015" s="219"/>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si="142"/>
        <v>0</v>
      </c>
      <c r="Y1015" s="276"/>
      <c r="Z1015" s="276"/>
      <c r="AB1015" s="278" t="str">
        <f t="shared" si="143"/>
        <v/>
      </c>
    </row>
    <row r="1016" spans="1:28" s="277" customFormat="1" ht="20">
      <c r="A1016" s="216"/>
      <c r="B1016" s="217"/>
      <c r="C1016" s="221"/>
      <c r="D1016" s="283"/>
      <c r="E1016" s="217"/>
      <c r="F1016" s="217"/>
      <c r="G1016" s="217"/>
      <c r="H1016" s="218"/>
      <c r="I1016" s="219"/>
      <c r="J1016" s="219"/>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si="142"/>
        <v>0</v>
      </c>
      <c r="Y1016" s="276"/>
      <c r="Z1016" s="276"/>
      <c r="AB1016" s="278" t="str">
        <f t="shared" si="143"/>
        <v/>
      </c>
    </row>
    <row r="1017" spans="1:28" s="277" customFormat="1" ht="20">
      <c r="A1017" s="216"/>
      <c r="B1017" s="217"/>
      <c r="C1017" s="221"/>
      <c r="D1017" s="283"/>
      <c r="E1017" s="217"/>
      <c r="F1017" s="217"/>
      <c r="G1017" s="217"/>
      <c r="H1017" s="218"/>
      <c r="I1017" s="219"/>
      <c r="J1017" s="219"/>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si="142"/>
        <v>0</v>
      </c>
      <c r="Y1017" s="276"/>
      <c r="Z1017" s="276"/>
      <c r="AB1017" s="278" t="str">
        <f t="shared" si="143"/>
        <v/>
      </c>
    </row>
    <row r="1018" spans="1:28" s="277" customFormat="1" ht="20">
      <c r="A1018" s="216"/>
      <c r="B1018" s="217"/>
      <c r="C1018" s="221"/>
      <c r="D1018" s="283"/>
      <c r="E1018" s="217"/>
      <c r="F1018" s="217"/>
      <c r="G1018" s="217"/>
      <c r="H1018" s="218"/>
      <c r="I1018" s="219"/>
      <c r="J1018" s="219"/>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si="142"/>
        <v>0</v>
      </c>
      <c r="Y1018" s="276"/>
      <c r="Z1018" s="276"/>
      <c r="AB1018" s="278" t="str">
        <f t="shared" si="143"/>
        <v/>
      </c>
    </row>
    <row r="1019" spans="1:28" s="277" customFormat="1" ht="20">
      <c r="A1019" s="216"/>
      <c r="B1019" s="217"/>
      <c r="C1019" s="221"/>
      <c r="D1019" s="283"/>
      <c r="E1019" s="217"/>
      <c r="F1019" s="217"/>
      <c r="G1019" s="217"/>
      <c r="H1019" s="218"/>
      <c r="I1019" s="219"/>
      <c r="J1019" s="219"/>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si="145">IF(AND(C1019="Smelter not listed",OR(LEN(D1019)=0,LEN(E1019)=0)),1,0)</f>
        <v>0</v>
      </c>
      <c r="Y1019" s="276"/>
      <c r="Z1019" s="276"/>
      <c r="AB1019" s="278" t="str">
        <f t="shared" ref="AB1019" si="146">B1019&amp;C1019</f>
        <v/>
      </c>
    </row>
    <row r="1020" spans="1:28" s="277" customFormat="1" ht="20">
      <c r="A1020" s="216"/>
      <c r="B1020" s="217"/>
      <c r="C1020" s="221"/>
      <c r="D1020" s="283"/>
      <c r="E1020" s="217"/>
      <c r="F1020" s="217"/>
      <c r="G1020" s="217"/>
      <c r="H1020" s="218"/>
      <c r="I1020" s="219"/>
      <c r="J1020" s="219"/>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si="148">IF(AND(C1020="Smelter not listed",OR(LEN(D1020)=0,LEN(E1020)=0)),1,0)</f>
        <v>0</v>
      </c>
      <c r="Y1020" s="276"/>
      <c r="Z1020" s="276"/>
      <c r="AB1020" s="278" t="str">
        <f t="shared" ref="AB1020:AB1051" si="149">B1020&amp;C1020</f>
        <v/>
      </c>
    </row>
    <row r="1021" spans="1:28" s="277" customFormat="1" ht="20">
      <c r="A1021" s="216"/>
      <c r="B1021" s="217"/>
      <c r="C1021" s="221"/>
      <c r="D1021" s="283"/>
      <c r="E1021" s="217"/>
      <c r="F1021" s="217"/>
      <c r="G1021" s="217"/>
      <c r="H1021" s="218"/>
      <c r="I1021" s="219"/>
      <c r="J1021" s="219"/>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si="148"/>
        <v>0</v>
      </c>
      <c r="Y1021" s="276"/>
      <c r="Z1021" s="276"/>
      <c r="AB1021" s="278" t="str">
        <f t="shared" si="149"/>
        <v/>
      </c>
    </row>
    <row r="1022" spans="1:28" s="277" customFormat="1" ht="20">
      <c r="A1022" s="216"/>
      <c r="B1022" s="217"/>
      <c r="C1022" s="221"/>
      <c r="D1022" s="283"/>
      <c r="E1022" s="217"/>
      <c r="F1022" s="217"/>
      <c r="G1022" s="217"/>
      <c r="H1022" s="218"/>
      <c r="I1022" s="219"/>
      <c r="J1022" s="219"/>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si="148"/>
        <v>0</v>
      </c>
      <c r="Y1022" s="276"/>
      <c r="Z1022" s="276"/>
      <c r="AB1022" s="278" t="str">
        <f t="shared" si="149"/>
        <v/>
      </c>
    </row>
    <row r="1023" spans="1:28" s="277" customFormat="1" ht="20">
      <c r="A1023" s="216"/>
      <c r="B1023" s="217"/>
      <c r="C1023" s="221"/>
      <c r="D1023" s="283"/>
      <c r="E1023" s="217"/>
      <c r="F1023" s="217"/>
      <c r="G1023" s="217"/>
      <c r="H1023" s="218"/>
      <c r="I1023" s="219"/>
      <c r="J1023" s="219"/>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si="148"/>
        <v>0</v>
      </c>
      <c r="Y1023" s="276"/>
      <c r="Z1023" s="276"/>
      <c r="AB1023" s="278" t="str">
        <f t="shared" si="149"/>
        <v/>
      </c>
    </row>
    <row r="1024" spans="1:28" s="277" customFormat="1" ht="20">
      <c r="A1024" s="216"/>
      <c r="B1024" s="217"/>
      <c r="C1024" s="221"/>
      <c r="D1024" s="283"/>
      <c r="E1024" s="217"/>
      <c r="F1024" s="217"/>
      <c r="G1024" s="217"/>
      <c r="H1024" s="218"/>
      <c r="I1024" s="219"/>
      <c r="J1024" s="219"/>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si="148"/>
        <v>0</v>
      </c>
      <c r="Y1024" s="276"/>
      <c r="Z1024" s="276"/>
      <c r="AB1024" s="278" t="str">
        <f t="shared" si="149"/>
        <v/>
      </c>
    </row>
    <row r="1025" spans="1:28" s="277" customFormat="1" ht="20">
      <c r="A1025" s="216"/>
      <c r="B1025" s="217"/>
      <c r="C1025" s="221"/>
      <c r="D1025" s="283"/>
      <c r="E1025" s="217"/>
      <c r="F1025" s="217"/>
      <c r="G1025" s="217"/>
      <c r="H1025" s="218"/>
      <c r="I1025" s="219"/>
      <c r="J1025" s="219"/>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si="148"/>
        <v>0</v>
      </c>
      <c r="Y1025" s="276"/>
      <c r="Z1025" s="276"/>
      <c r="AB1025" s="278" t="str">
        <f t="shared" si="149"/>
        <v/>
      </c>
    </row>
    <row r="1026" spans="1:28" s="277" customFormat="1" ht="20">
      <c r="A1026" s="216"/>
      <c r="B1026" s="217"/>
      <c r="C1026" s="221"/>
      <c r="D1026" s="283"/>
      <c r="E1026" s="217"/>
      <c r="F1026" s="217"/>
      <c r="G1026" s="217"/>
      <c r="H1026" s="218"/>
      <c r="I1026" s="219"/>
      <c r="J1026" s="219"/>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si="148"/>
        <v>0</v>
      </c>
      <c r="Y1026" s="276"/>
      <c r="Z1026" s="276"/>
      <c r="AB1026" s="278" t="str">
        <f t="shared" si="149"/>
        <v/>
      </c>
    </row>
    <row r="1027" spans="1:28" s="277" customFormat="1" ht="20">
      <c r="A1027" s="216"/>
      <c r="B1027" s="217"/>
      <c r="C1027" s="221"/>
      <c r="D1027" s="283"/>
      <c r="E1027" s="217"/>
      <c r="F1027" s="217"/>
      <c r="G1027" s="217"/>
      <c r="H1027" s="218"/>
      <c r="I1027" s="219"/>
      <c r="J1027" s="219"/>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si="148"/>
        <v>0</v>
      </c>
      <c r="Y1027" s="276"/>
      <c r="Z1027" s="276"/>
      <c r="AB1027" s="278" t="str">
        <f t="shared" si="149"/>
        <v/>
      </c>
    </row>
    <row r="1028" spans="1:28" s="277" customFormat="1" ht="20">
      <c r="A1028" s="216"/>
      <c r="B1028" s="217"/>
      <c r="C1028" s="221"/>
      <c r="D1028" s="283"/>
      <c r="E1028" s="217"/>
      <c r="F1028" s="217"/>
      <c r="G1028" s="217"/>
      <c r="H1028" s="218"/>
      <c r="I1028" s="219"/>
      <c r="J1028" s="219"/>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si="148"/>
        <v>0</v>
      </c>
      <c r="Y1028" s="276"/>
      <c r="Z1028" s="276"/>
      <c r="AB1028" s="278" t="str">
        <f t="shared" si="149"/>
        <v/>
      </c>
    </row>
    <row r="1029" spans="1:28" s="277" customFormat="1" ht="20">
      <c r="A1029" s="216"/>
      <c r="B1029" s="217"/>
      <c r="C1029" s="221"/>
      <c r="D1029" s="283"/>
      <c r="E1029" s="217"/>
      <c r="F1029" s="217"/>
      <c r="G1029" s="217"/>
      <c r="H1029" s="218"/>
      <c r="I1029" s="219"/>
      <c r="J1029" s="219"/>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si="148"/>
        <v>0</v>
      </c>
      <c r="Y1029" s="276"/>
      <c r="Z1029" s="276"/>
      <c r="AB1029" s="278" t="str">
        <f t="shared" si="149"/>
        <v/>
      </c>
    </row>
    <row r="1030" spans="1:28" s="277" customFormat="1" ht="20">
      <c r="A1030" s="216"/>
      <c r="B1030" s="217"/>
      <c r="C1030" s="221"/>
      <c r="D1030" s="283"/>
      <c r="E1030" s="217"/>
      <c r="F1030" s="217"/>
      <c r="G1030" s="217"/>
      <c r="H1030" s="218"/>
      <c r="I1030" s="219"/>
      <c r="J1030" s="219"/>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si="148"/>
        <v>0</v>
      </c>
      <c r="Y1030" s="276"/>
      <c r="Z1030" s="276"/>
      <c r="AB1030" s="278" t="str">
        <f t="shared" si="149"/>
        <v/>
      </c>
    </row>
    <row r="1031" spans="1:28" s="277" customFormat="1" ht="20">
      <c r="A1031" s="216"/>
      <c r="B1031" s="217"/>
      <c r="C1031" s="221"/>
      <c r="D1031" s="283"/>
      <c r="E1031" s="217"/>
      <c r="F1031" s="217"/>
      <c r="G1031" s="217"/>
      <c r="H1031" s="218"/>
      <c r="I1031" s="219"/>
      <c r="J1031" s="219"/>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si="148"/>
        <v>0</v>
      </c>
      <c r="Y1031" s="276"/>
      <c r="Z1031" s="276"/>
      <c r="AB1031" s="278" t="str">
        <f t="shared" si="149"/>
        <v/>
      </c>
    </row>
    <row r="1032" spans="1:28" s="277" customFormat="1" ht="20">
      <c r="A1032" s="216"/>
      <c r="B1032" s="217"/>
      <c r="C1032" s="221"/>
      <c r="D1032" s="283"/>
      <c r="E1032" s="217"/>
      <c r="F1032" s="217"/>
      <c r="G1032" s="217"/>
      <c r="H1032" s="218"/>
      <c r="I1032" s="219"/>
      <c r="J1032" s="219"/>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si="148"/>
        <v>0</v>
      </c>
      <c r="Y1032" s="276"/>
      <c r="Z1032" s="276"/>
      <c r="AB1032" s="278" t="str">
        <f t="shared" si="149"/>
        <v/>
      </c>
    </row>
    <row r="1033" spans="1:28" s="277" customFormat="1" ht="20">
      <c r="A1033" s="216"/>
      <c r="B1033" s="217"/>
      <c r="C1033" s="221"/>
      <c r="D1033" s="283"/>
      <c r="E1033" s="217"/>
      <c r="F1033" s="217"/>
      <c r="G1033" s="217"/>
      <c r="H1033" s="218"/>
      <c r="I1033" s="219"/>
      <c r="J1033" s="219"/>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si="148"/>
        <v>0</v>
      </c>
      <c r="Y1033" s="276"/>
      <c r="Z1033" s="276"/>
      <c r="AB1033" s="278" t="str">
        <f t="shared" si="149"/>
        <v/>
      </c>
    </row>
    <row r="1034" spans="1:28" s="277" customFormat="1" ht="20">
      <c r="A1034" s="216"/>
      <c r="B1034" s="217"/>
      <c r="C1034" s="221"/>
      <c r="D1034" s="283"/>
      <c r="E1034" s="217"/>
      <c r="F1034" s="217"/>
      <c r="G1034" s="217"/>
      <c r="H1034" s="218"/>
      <c r="I1034" s="219"/>
      <c r="J1034" s="219"/>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si="148"/>
        <v>0</v>
      </c>
      <c r="Y1034" s="276"/>
      <c r="Z1034" s="276"/>
      <c r="AB1034" s="278" t="str">
        <f t="shared" si="149"/>
        <v/>
      </c>
    </row>
    <row r="1035" spans="1:28" s="277" customFormat="1" ht="20">
      <c r="A1035" s="216"/>
      <c r="B1035" s="217"/>
      <c r="C1035" s="221"/>
      <c r="D1035" s="283"/>
      <c r="E1035" s="217"/>
      <c r="F1035" s="217"/>
      <c r="G1035" s="217"/>
      <c r="H1035" s="218"/>
      <c r="I1035" s="219"/>
      <c r="J1035" s="219"/>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si="148"/>
        <v>0</v>
      </c>
      <c r="Y1035" s="276"/>
      <c r="Z1035" s="276"/>
      <c r="AB1035" s="278" t="str">
        <f t="shared" si="149"/>
        <v/>
      </c>
    </row>
    <row r="1036" spans="1:28" s="277" customFormat="1" ht="20">
      <c r="A1036" s="216"/>
      <c r="B1036" s="217"/>
      <c r="C1036" s="221"/>
      <c r="D1036" s="283"/>
      <c r="E1036" s="217"/>
      <c r="F1036" s="217"/>
      <c r="G1036" s="217"/>
      <c r="H1036" s="218"/>
      <c r="I1036" s="219"/>
      <c r="J1036" s="219"/>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si="148"/>
        <v>0</v>
      </c>
      <c r="Y1036" s="276"/>
      <c r="Z1036" s="276"/>
      <c r="AB1036" s="278" t="str">
        <f t="shared" si="149"/>
        <v/>
      </c>
    </row>
    <row r="1037" spans="1:28" s="277" customFormat="1" ht="20">
      <c r="A1037" s="216"/>
      <c r="B1037" s="217"/>
      <c r="C1037" s="221"/>
      <c r="D1037" s="283"/>
      <c r="E1037" s="217"/>
      <c r="F1037" s="217"/>
      <c r="G1037" s="217"/>
      <c r="H1037" s="218"/>
      <c r="I1037" s="219"/>
      <c r="J1037" s="219"/>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si="148"/>
        <v>0</v>
      </c>
      <c r="Y1037" s="276"/>
      <c r="Z1037" s="276"/>
      <c r="AB1037" s="278" t="str">
        <f t="shared" si="149"/>
        <v/>
      </c>
    </row>
    <row r="1038" spans="1:28" s="277" customFormat="1" ht="20">
      <c r="A1038" s="216"/>
      <c r="B1038" s="217"/>
      <c r="C1038" s="221"/>
      <c r="D1038" s="283"/>
      <c r="E1038" s="217"/>
      <c r="F1038" s="217"/>
      <c r="G1038" s="217"/>
      <c r="H1038" s="218"/>
      <c r="I1038" s="219"/>
      <c r="J1038" s="219"/>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si="148"/>
        <v>0</v>
      </c>
      <c r="Y1038" s="276"/>
      <c r="Z1038" s="276"/>
      <c r="AB1038" s="278" t="str">
        <f t="shared" si="149"/>
        <v/>
      </c>
    </row>
    <row r="1039" spans="1:28" s="277" customFormat="1" ht="20">
      <c r="A1039" s="216"/>
      <c r="B1039" s="217"/>
      <c r="C1039" s="221"/>
      <c r="D1039" s="283"/>
      <c r="E1039" s="217"/>
      <c r="F1039" s="217"/>
      <c r="G1039" s="217"/>
      <c r="H1039" s="218"/>
      <c r="I1039" s="219"/>
      <c r="J1039" s="219"/>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si="148"/>
        <v>0</v>
      </c>
      <c r="Y1039" s="276"/>
      <c r="Z1039" s="276"/>
      <c r="AB1039" s="278" t="str">
        <f t="shared" si="149"/>
        <v/>
      </c>
    </row>
    <row r="1040" spans="1:28" s="277" customFormat="1" ht="20">
      <c r="A1040" s="216"/>
      <c r="B1040" s="217"/>
      <c r="C1040" s="221"/>
      <c r="D1040" s="283"/>
      <c r="E1040" s="217"/>
      <c r="F1040" s="217"/>
      <c r="G1040" s="217"/>
      <c r="H1040" s="218"/>
      <c r="I1040" s="219"/>
      <c r="J1040" s="219"/>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si="148"/>
        <v>0</v>
      </c>
      <c r="Y1040" s="276"/>
      <c r="Z1040" s="276"/>
      <c r="AB1040" s="278" t="str">
        <f t="shared" si="149"/>
        <v/>
      </c>
    </row>
    <row r="1041" spans="1:28" s="277" customFormat="1" ht="20">
      <c r="A1041" s="216"/>
      <c r="B1041" s="217"/>
      <c r="C1041" s="221"/>
      <c r="D1041" s="283"/>
      <c r="E1041" s="217"/>
      <c r="F1041" s="217"/>
      <c r="G1041" s="217"/>
      <c r="H1041" s="218"/>
      <c r="I1041" s="219"/>
      <c r="J1041" s="219"/>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si="148"/>
        <v>0</v>
      </c>
      <c r="Y1041" s="276"/>
      <c r="Z1041" s="276"/>
      <c r="AB1041" s="278" t="str">
        <f t="shared" si="149"/>
        <v/>
      </c>
    </row>
    <row r="1042" spans="1:28" s="277" customFormat="1" ht="20">
      <c r="A1042" s="216"/>
      <c r="B1042" s="217"/>
      <c r="C1042" s="221"/>
      <c r="D1042" s="283"/>
      <c r="E1042" s="217"/>
      <c r="F1042" s="217"/>
      <c r="G1042" s="217"/>
      <c r="H1042" s="218"/>
      <c r="I1042" s="219"/>
      <c r="J1042" s="219"/>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si="148"/>
        <v>0</v>
      </c>
      <c r="Y1042" s="276"/>
      <c r="Z1042" s="276"/>
      <c r="AB1042" s="278" t="str">
        <f t="shared" si="149"/>
        <v/>
      </c>
    </row>
    <row r="1043" spans="1:28" s="277" customFormat="1" ht="20">
      <c r="A1043" s="216"/>
      <c r="B1043" s="217"/>
      <c r="C1043" s="221"/>
      <c r="D1043" s="283"/>
      <c r="E1043" s="217"/>
      <c r="F1043" s="217"/>
      <c r="G1043" s="217"/>
      <c r="H1043" s="218"/>
      <c r="I1043" s="219"/>
      <c r="J1043" s="219"/>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si="148"/>
        <v>0</v>
      </c>
      <c r="Y1043" s="276"/>
      <c r="Z1043" s="276"/>
      <c r="AB1043" s="278" t="str">
        <f t="shared" si="149"/>
        <v/>
      </c>
    </row>
    <row r="1044" spans="1:28" s="277" customFormat="1" ht="20">
      <c r="A1044" s="216"/>
      <c r="B1044" s="217"/>
      <c r="C1044" s="221"/>
      <c r="D1044" s="283"/>
      <c r="E1044" s="217"/>
      <c r="F1044" s="217"/>
      <c r="G1044" s="217"/>
      <c r="H1044" s="218"/>
      <c r="I1044" s="219"/>
      <c r="J1044" s="219"/>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si="148"/>
        <v>0</v>
      </c>
      <c r="Y1044" s="276"/>
      <c r="Z1044" s="276"/>
      <c r="AB1044" s="278" t="str">
        <f t="shared" si="149"/>
        <v/>
      </c>
    </row>
    <row r="1045" spans="1:28" s="277" customFormat="1" ht="20">
      <c r="A1045" s="216"/>
      <c r="B1045" s="217"/>
      <c r="C1045" s="221"/>
      <c r="D1045" s="283"/>
      <c r="E1045" s="217"/>
      <c r="F1045" s="217"/>
      <c r="G1045" s="217"/>
      <c r="H1045" s="218"/>
      <c r="I1045" s="219"/>
      <c r="J1045" s="219"/>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si="148"/>
        <v>0</v>
      </c>
      <c r="Y1045" s="276"/>
      <c r="Z1045" s="276"/>
      <c r="AB1045" s="278" t="str">
        <f t="shared" si="149"/>
        <v/>
      </c>
    </row>
    <row r="1046" spans="1:28" s="277" customFormat="1" ht="20">
      <c r="A1046" s="216"/>
      <c r="B1046" s="217"/>
      <c r="C1046" s="221"/>
      <c r="D1046" s="283"/>
      <c r="E1046" s="217"/>
      <c r="F1046" s="217"/>
      <c r="G1046" s="217"/>
      <c r="H1046" s="218"/>
      <c r="I1046" s="219"/>
      <c r="J1046" s="219"/>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si="148"/>
        <v>0</v>
      </c>
      <c r="Y1046" s="276"/>
      <c r="Z1046" s="276"/>
      <c r="AB1046" s="278" t="str">
        <f t="shared" si="149"/>
        <v/>
      </c>
    </row>
    <row r="1047" spans="1:28" s="277" customFormat="1" ht="20">
      <c r="A1047" s="216"/>
      <c r="B1047" s="217"/>
      <c r="C1047" s="221"/>
      <c r="D1047" s="283"/>
      <c r="E1047" s="217"/>
      <c r="F1047" s="217"/>
      <c r="G1047" s="217"/>
      <c r="H1047" s="218"/>
      <c r="I1047" s="219"/>
      <c r="J1047" s="219"/>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si="148"/>
        <v>0</v>
      </c>
      <c r="Y1047" s="276"/>
      <c r="Z1047" s="276"/>
      <c r="AB1047" s="278" t="str">
        <f t="shared" si="149"/>
        <v/>
      </c>
    </row>
    <row r="1048" spans="1:28" s="277" customFormat="1" ht="20">
      <c r="A1048" s="216"/>
      <c r="B1048" s="217"/>
      <c r="C1048" s="221"/>
      <c r="D1048" s="283"/>
      <c r="E1048" s="217"/>
      <c r="F1048" s="217"/>
      <c r="G1048" s="217"/>
      <c r="H1048" s="218"/>
      <c r="I1048" s="219"/>
      <c r="J1048" s="219"/>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si="148"/>
        <v>0</v>
      </c>
      <c r="Y1048" s="276"/>
      <c r="Z1048" s="276"/>
      <c r="AB1048" s="278" t="str">
        <f t="shared" si="149"/>
        <v/>
      </c>
    </row>
    <row r="1049" spans="1:28" s="277" customFormat="1" ht="20">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4"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4" thickTop="1">
      <c r="U2506" s="282"/>
      <c r="V2506" s="282"/>
      <c r="W2506" s="282"/>
      <c r="X2506" s="282"/>
      <c r="Y2506" s="282"/>
      <c r="Z2506" s="282"/>
    </row>
    <row r="2507" spans="1:28">
      <c r="U2507" s="282"/>
      <c r="V2507" s="282"/>
      <c r="W2507" s="282"/>
      <c r="X2507" s="282"/>
      <c r="Y2507" s="282"/>
      <c r="Z2507" s="282"/>
    </row>
    <row r="2508" spans="1:28" ht="14"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hidden="1" customWidth="1"/>
    <col min="6" max="6" width="13.61328125" style="22" hidden="1" customWidth="1"/>
    <col min="7" max="7" width="13.3828125" style="22" hidden="1" customWidth="1"/>
    <col min="8" max="8" width="9" style="22" hidden="1" customWidth="1"/>
    <col min="9" max="9" width="9" style="178" hidden="1" customWidth="1"/>
    <col min="10" max="10" width="48.84375" style="22" hidden="1" customWidth="1"/>
    <col min="11" max="11" width="9" style="22" hidden="1" customWidth="1"/>
    <col min="12" max="14" width="8.84375" style="22" hidden="1" customWidth="1"/>
    <col min="15" max="18" width="8.84375" style="22" customWidth="1"/>
    <col min="19" max="16384" width="8.843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41">
      <c r="A4" s="103" t="str">
        <f ca="1">Declaration!B8</f>
        <v>Company Name (*):</v>
      </c>
      <c r="B4" s="102" t="str">
        <f>Declaration!D8</f>
        <v>Bel Power Solutions DBA CUI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41">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41">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REBECCA SMEAD</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rsmead@cui.com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t="str">
        <f>Declaration!D17</f>
        <v>503-612-2317</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RUTH MILLER</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rmiller@cui.com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44287</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831</v>
      </c>
      <c r="F13" s="106"/>
      <c r="G13" s="24"/>
      <c r="H13" s="83">
        <f t="shared" si="3"/>
        <v>0</v>
      </c>
    </row>
    <row r="14" spans="1:10" ht="27.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41">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41">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829</v>
      </c>
      <c r="F18" s="106"/>
      <c r="G18" s="24"/>
      <c r="H18" s="24"/>
      <c r="J18" s="180"/>
    </row>
    <row r="19" spans="1:10" ht="41">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41">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41">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t="str">
        <f>IF(AND($B$16="Yes",$B$21="Yes"),Declaration!D40,0)</f>
        <v>Yes</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9"/>
    </row>
    <row r="29" spans="1:10" ht="41.15" customHeight="1">
      <c r="A29" s="103" t="str">
        <f ca="1">Declaration!B44</f>
        <v>Tantalum  (*)</v>
      </c>
      <c r="B29" s="102" t="str">
        <f>IF(AND($B$14="Yes",$B$19="Yes"),Declaration!D44,0)</f>
        <v>Yes</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Yes</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Tungsten  (*)</v>
      </c>
      <c r="B32" s="102" t="str">
        <f>IF(AND($B$17="Yes",$B$22="Yes"),Declaration!D47,0)</f>
        <v>Yes</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41">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828</v>
      </c>
      <c r="F38" s="106"/>
      <c r="G38" s="24"/>
      <c r="H38" s="24"/>
    </row>
    <row r="39" spans="1:10" ht="27.5">
      <c r="A39" s="103" t="str">
        <f ca="1">Declaration!B56</f>
        <v>Tantalum  (*)</v>
      </c>
      <c r="B39" s="299" t="str">
        <f>IF(AND($B$14="Yes",$B$19="Yes"),Declaration!D56,0)</f>
        <v>100%</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299" t="str">
        <f>IF(AND($B$15="Yes",$B$20="Yes"),Declaration!D57,0)</f>
        <v>100%</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Gold  (*)</v>
      </c>
      <c r="B41" s="299" t="str">
        <f>IF(AND($B$16="Yes",$B$21="Yes"),Declaration!D58,0)</f>
        <v>100%</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Tungsten  (*)</v>
      </c>
      <c r="B42" s="299" t="str">
        <f>IF(AND($B$17="Yes",$B$22="Yes"),Declaration!D59,0)</f>
        <v>100%</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829</v>
      </c>
      <c r="F43" s="106"/>
      <c r="G43" s="24"/>
      <c r="H43" s="24"/>
    </row>
    <row r="44" spans="1:10" ht="54.5">
      <c r="A44" s="103" t="str">
        <f ca="1">Declaration!B62</f>
        <v>Tantalum  (*)</v>
      </c>
      <c r="B44" s="102" t="str">
        <f>IF(AND($B$14="Yes",$B$19="Yes"),Declaration!D62,0)</f>
        <v>No</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Tungsten  (*)</v>
      </c>
      <c r="B47" s="102" t="str">
        <f>IF(AND($B$17="Yes",$B$22="Yes"),Declaration!D65,0)</f>
        <v>No</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830</v>
      </c>
      <c r="F48" s="106"/>
      <c r="G48" s="24"/>
      <c r="H48" s="24"/>
    </row>
    <row r="49" spans="1:10" ht="41">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451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6</v>
      </c>
      <c r="B56" s="102" t="str">
        <f>Declaration!G77</f>
        <v>https://www.cui.com/quality/ethics-and-compliance</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9"/>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14429</v>
      </c>
      <c r="B65" s="102"/>
      <c r="C65" s="102" t="str">
        <f t="shared" ca="1" si="13"/>
        <v>Complete</v>
      </c>
      <c r="D65" s="108" t="str">
        <f>IF(H65=0,"","Click here to provide smelter information")</f>
        <v/>
      </c>
      <c r="E65" s="84" t="s">
        <v>1330</v>
      </c>
      <c r="F65" s="107">
        <f>F24</f>
        <v>1</v>
      </c>
      <c r="G65" s="81">
        <f>IF(AND(COUNTIF(SmelterIdetifiedForMetal,"Tantalum")&gt;0,COUNTIF('Smelter List'!AB$5:AB$2504,"Tantalum?*")&gt;0),0,1)</f>
        <v>0</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41">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41">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41">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List'!AB$5:AB$2504,"Tungsten?*")&gt;0),0,1)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7">
      <c r="A69" s="195" t="s">
        <v>2482</v>
      </c>
      <c r="B69" s="102"/>
      <c r="C69" s="195"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4"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48" t="str">
        <f ca="1">OFFSET(L!$C$1,MATCH("General"&amp;"Cpy",L!$A:$A,0)-1,SL,,)</f>
        <v>© 2020 Responsible Minerals Initiative. All rights reserved.</v>
      </c>
      <c r="C1001" s="448"/>
      <c r="D1001" s="448"/>
      <c r="E1001" s="31"/>
    </row>
    <row r="1002" spans="1:6" ht="14"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4375" defaultRowHeight="13.5"/>
  <cols>
    <col min="1" max="1" width="9.15234375" style="227" bestFit="1" customWidth="1"/>
    <col min="2" max="2" width="42.84375" style="227" customWidth="1"/>
    <col min="3" max="3" width="63.84375" style="227" customWidth="1"/>
    <col min="4" max="4" width="25.61328125" style="227" customWidth="1"/>
    <col min="5" max="5" width="12.61328125" style="227" customWidth="1"/>
    <col min="6" max="6" width="12.61328125" style="228" customWidth="1"/>
    <col min="7" max="7" width="15.3828125" style="227" customWidth="1"/>
    <col min="8" max="8" width="23.84375" style="227" customWidth="1"/>
    <col min="9" max="9" width="28.15234375" style="227" customWidth="1"/>
    <col min="10" max="10" width="48.23046875" style="227" hidden="1" customWidth="1"/>
    <col min="11" max="11" width="49.765625" style="227" hidden="1" customWidth="1"/>
    <col min="12" max="13" width="49.765625" style="227" customWidth="1"/>
    <col min="14" max="16384" width="8.84375" style="227"/>
  </cols>
  <sheetData>
    <row r="1" spans="1:16" ht="168.65"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4"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4375" defaultRowHeight="13.5"/>
  <cols>
    <col min="1" max="1" width="14.61328125" style="293" customWidth="1"/>
    <col min="2" max="2" width="14" style="293" customWidth="1"/>
    <col min="3" max="3" width="6.15234375" style="293" customWidth="1"/>
    <col min="4" max="4" width="56.23046875" style="293" customWidth="1"/>
    <col min="5" max="5" width="53.765625" style="288" customWidth="1"/>
    <col min="6" max="6" width="54.15234375" style="293" customWidth="1"/>
    <col min="7" max="7" width="68.23046875" style="293" customWidth="1"/>
    <col min="8" max="8" width="49.23046875" style="293" customWidth="1"/>
    <col min="9" max="9" width="51.61328125" style="293" customWidth="1"/>
    <col min="10" max="10" width="50.23046875" style="293" customWidth="1"/>
    <col min="11" max="11" width="51.84375" style="255" customWidth="1"/>
    <col min="12" max="12" width="66.84375" style="326" customWidth="1"/>
    <col min="13" max="13" width="46.15234375" style="187" customWidth="1"/>
    <col min="14" max="15" width="8.84375" style="187" customWidth="1"/>
    <col min="16" max="16384" width="8.843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1">
      <c r="A2" s="293" t="str">
        <f>B2&amp;C2</f>
        <v>InstructionsA1</v>
      </c>
      <c r="B2" s="293" t="s">
        <v>542</v>
      </c>
      <c r="C2" s="293" t="s">
        <v>647</v>
      </c>
      <c r="D2" s="293" t="s">
        <v>13490</v>
      </c>
      <c r="E2" s="293" t="s">
        <v>14483</v>
      </c>
      <c r="F2" s="346"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6" t="s">
        <v>14582</v>
      </c>
      <c r="G3" s="293" t="s">
        <v>1064</v>
      </c>
      <c r="H3" s="293" t="s">
        <v>877</v>
      </c>
      <c r="I3" s="293" t="s">
        <v>1065</v>
      </c>
      <c r="J3" s="293" t="s">
        <v>1066</v>
      </c>
      <c r="K3" s="287" t="s">
        <v>408</v>
      </c>
      <c r="L3" s="300" t="s">
        <v>1197</v>
      </c>
      <c r="M3" s="293" t="s">
        <v>15082</v>
      </c>
    </row>
    <row r="4" spans="1:13" ht="351">
      <c r="A4" s="293" t="str">
        <f t="shared" ref="A4:A27" si="1">B4&amp;C4</f>
        <v>InstructionsA3</v>
      </c>
      <c r="B4" s="293" t="s">
        <v>542</v>
      </c>
      <c r="C4" s="293" t="s">
        <v>649</v>
      </c>
      <c r="D4" s="293" t="s">
        <v>13618</v>
      </c>
      <c r="E4" s="328" t="s">
        <v>14484</v>
      </c>
      <c r="F4" s="346"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6" t="s">
        <v>15479</v>
      </c>
      <c r="G5" s="293" t="s">
        <v>14780</v>
      </c>
      <c r="H5" s="293" t="s">
        <v>14855</v>
      </c>
      <c r="I5" s="293" t="s">
        <v>14912</v>
      </c>
      <c r="J5" s="293" t="s">
        <v>15274</v>
      </c>
      <c r="K5" s="293" t="s">
        <v>14969</v>
      </c>
      <c r="L5" s="293" t="s">
        <v>15029</v>
      </c>
      <c r="M5" s="293" t="s">
        <v>15084</v>
      </c>
    </row>
    <row r="6" spans="1:13" ht="40.5">
      <c r="A6" s="293" t="str">
        <f t="shared" si="1"/>
        <v>InstructionsA6</v>
      </c>
      <c r="B6" s="293" t="s">
        <v>542</v>
      </c>
      <c r="C6" s="293" t="s">
        <v>651</v>
      </c>
      <c r="D6" s="293" t="s">
        <v>420</v>
      </c>
      <c r="E6" s="257" t="s">
        <v>14486</v>
      </c>
      <c r="F6" s="346" t="s">
        <v>14584</v>
      </c>
      <c r="G6" s="293" t="s">
        <v>14781</v>
      </c>
      <c r="H6" s="293" t="s">
        <v>321</v>
      </c>
      <c r="I6" s="293" t="s">
        <v>284</v>
      </c>
      <c r="J6" s="293" t="s">
        <v>1352</v>
      </c>
      <c r="K6" s="287" t="s">
        <v>14970</v>
      </c>
      <c r="L6" s="300" t="s">
        <v>15030</v>
      </c>
      <c r="M6" s="293" t="s">
        <v>15085</v>
      </c>
    </row>
    <row r="7" spans="1:13" ht="27">
      <c r="A7" s="293" t="str">
        <f t="shared" si="1"/>
        <v>InstructionsA7</v>
      </c>
      <c r="B7" s="293" t="s">
        <v>542</v>
      </c>
      <c r="C7" s="293" t="s">
        <v>652</v>
      </c>
      <c r="D7" s="293" t="s">
        <v>2494</v>
      </c>
      <c r="E7" s="257" t="s">
        <v>13634</v>
      </c>
      <c r="F7" s="346"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6"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7" t="s">
        <v>14587</v>
      </c>
      <c r="G9" s="295" t="s">
        <v>14782</v>
      </c>
      <c r="H9" s="295" t="s">
        <v>14856</v>
      </c>
      <c r="I9" s="295" t="s">
        <v>14913</v>
      </c>
      <c r="J9" s="295" t="s">
        <v>1463</v>
      </c>
      <c r="K9" s="289" t="s">
        <v>14971</v>
      </c>
      <c r="L9" s="301" t="s">
        <v>15031</v>
      </c>
      <c r="M9" s="293" t="s">
        <v>15087</v>
      </c>
    </row>
    <row r="10" spans="1:13" ht="40.5">
      <c r="A10" s="293" t="str">
        <f t="shared" si="1"/>
        <v>InstructionsA10</v>
      </c>
      <c r="B10" s="293" t="s">
        <v>542</v>
      </c>
      <c r="C10" s="293" t="s">
        <v>1201</v>
      </c>
      <c r="D10" s="293" t="s">
        <v>428</v>
      </c>
      <c r="E10" s="257" t="s">
        <v>13635</v>
      </c>
      <c r="F10" s="346" t="s">
        <v>14588</v>
      </c>
      <c r="G10" s="293" t="s">
        <v>847</v>
      </c>
      <c r="H10" s="293" t="s">
        <v>322</v>
      </c>
      <c r="I10" s="293" t="s">
        <v>286</v>
      </c>
      <c r="J10" s="293" t="s">
        <v>1353</v>
      </c>
      <c r="K10" s="252" t="s">
        <v>410</v>
      </c>
      <c r="L10" s="300" t="s">
        <v>1273</v>
      </c>
      <c r="M10" s="293" t="s">
        <v>15088</v>
      </c>
    </row>
    <row r="11" spans="1:13" ht="40.5">
      <c r="A11" s="293" t="str">
        <f t="shared" si="1"/>
        <v>InstructionsA11</v>
      </c>
      <c r="B11" s="293" t="s">
        <v>542</v>
      </c>
      <c r="C11" s="293" t="s">
        <v>1202</v>
      </c>
      <c r="D11" s="293" t="s">
        <v>429</v>
      </c>
      <c r="E11" s="257" t="s">
        <v>13636</v>
      </c>
      <c r="F11" s="346" t="s">
        <v>14589</v>
      </c>
      <c r="G11" s="293" t="s">
        <v>355</v>
      </c>
      <c r="H11" s="293" t="s">
        <v>435</v>
      </c>
      <c r="I11" s="293" t="s">
        <v>287</v>
      </c>
      <c r="J11" s="293" t="s">
        <v>1354</v>
      </c>
      <c r="K11" s="252" t="s">
        <v>411</v>
      </c>
      <c r="L11" s="300" t="s">
        <v>7</v>
      </c>
      <c r="M11" s="293" t="s">
        <v>15089</v>
      </c>
    </row>
    <row r="12" spans="1:13" ht="40.5">
      <c r="A12" s="293" t="str">
        <f t="shared" si="1"/>
        <v>InstructionsA12</v>
      </c>
      <c r="B12" s="293" t="s">
        <v>542</v>
      </c>
      <c r="C12" s="293" t="s">
        <v>1203</v>
      </c>
      <c r="D12" s="293" t="s">
        <v>430</v>
      </c>
      <c r="E12" s="257" t="s">
        <v>13637</v>
      </c>
      <c r="F12" s="346" t="s">
        <v>14590</v>
      </c>
      <c r="G12" s="293" t="s">
        <v>356</v>
      </c>
      <c r="H12" s="293" t="s">
        <v>436</v>
      </c>
      <c r="I12" s="293" t="s">
        <v>288</v>
      </c>
      <c r="J12" s="293" t="s">
        <v>1355</v>
      </c>
      <c r="K12" s="252" t="s">
        <v>126</v>
      </c>
      <c r="L12" s="300" t="s">
        <v>8</v>
      </c>
      <c r="M12" s="293" t="s">
        <v>15090</v>
      </c>
    </row>
    <row r="13" spans="1:13" ht="40.5">
      <c r="A13" s="293" t="str">
        <f t="shared" si="1"/>
        <v>InstructionsA13</v>
      </c>
      <c r="B13" s="293" t="s">
        <v>542</v>
      </c>
      <c r="C13" s="293" t="s">
        <v>1204</v>
      </c>
      <c r="D13" s="293" t="s">
        <v>421</v>
      </c>
      <c r="E13" s="257" t="s">
        <v>13638</v>
      </c>
      <c r="F13" s="346" t="s">
        <v>14591</v>
      </c>
      <c r="G13" s="293" t="s">
        <v>357</v>
      </c>
      <c r="H13" s="293" t="s">
        <v>437</v>
      </c>
      <c r="I13" s="293" t="s">
        <v>289</v>
      </c>
      <c r="J13" s="293" t="s">
        <v>1356</v>
      </c>
      <c r="K13" s="252" t="s">
        <v>125</v>
      </c>
      <c r="L13" s="300" t="s">
        <v>9</v>
      </c>
      <c r="M13" s="293" t="s">
        <v>15091</v>
      </c>
    </row>
    <row r="14" spans="1:13" ht="81">
      <c r="A14" s="293" t="str">
        <f t="shared" si="1"/>
        <v>InstructionsA14</v>
      </c>
      <c r="B14" s="293" t="s">
        <v>542</v>
      </c>
      <c r="C14" s="293" t="s">
        <v>1205</v>
      </c>
      <c r="D14" s="293" t="s">
        <v>422</v>
      </c>
      <c r="E14" s="257" t="s">
        <v>13639</v>
      </c>
      <c r="F14" s="346" t="s">
        <v>14592</v>
      </c>
      <c r="G14" s="293" t="s">
        <v>358</v>
      </c>
      <c r="H14" s="293" t="s">
        <v>438</v>
      </c>
      <c r="I14" s="293" t="s">
        <v>290</v>
      </c>
      <c r="J14" s="293" t="s">
        <v>1385</v>
      </c>
      <c r="K14" s="252" t="s">
        <v>124</v>
      </c>
      <c r="L14" s="300" t="s">
        <v>10</v>
      </c>
      <c r="M14" s="293" t="s">
        <v>15092</v>
      </c>
    </row>
    <row r="15" spans="1:13" ht="27">
      <c r="A15" s="293" t="str">
        <f t="shared" si="1"/>
        <v>InstructionsA15</v>
      </c>
      <c r="B15" s="293" t="s">
        <v>542</v>
      </c>
      <c r="C15" s="293" t="s">
        <v>424</v>
      </c>
      <c r="D15" s="293" t="s">
        <v>423</v>
      </c>
      <c r="E15" s="257" t="s">
        <v>13640</v>
      </c>
      <c r="F15" s="346" t="s">
        <v>14593</v>
      </c>
      <c r="G15" s="293" t="s">
        <v>359</v>
      </c>
      <c r="H15" s="293" t="s">
        <v>439</v>
      </c>
      <c r="I15" s="293" t="s">
        <v>291</v>
      </c>
      <c r="J15" s="293" t="s">
        <v>1357</v>
      </c>
      <c r="K15" s="252" t="s">
        <v>123</v>
      </c>
      <c r="L15" s="300" t="s">
        <v>11</v>
      </c>
      <c r="M15" s="293" t="s">
        <v>15093</v>
      </c>
    </row>
    <row r="16" spans="1:13" ht="81">
      <c r="A16" s="293" t="str">
        <f t="shared" si="1"/>
        <v>InstructionsA16</v>
      </c>
      <c r="B16" s="293" t="s">
        <v>542</v>
      </c>
      <c r="C16" s="293" t="s">
        <v>1206</v>
      </c>
      <c r="D16" s="293" t="s">
        <v>13485</v>
      </c>
      <c r="E16" s="257" t="s">
        <v>14357</v>
      </c>
      <c r="F16" s="346" t="s">
        <v>14594</v>
      </c>
      <c r="G16" s="293" t="s">
        <v>360</v>
      </c>
      <c r="H16" s="293" t="s">
        <v>440</v>
      </c>
      <c r="I16" s="293" t="s">
        <v>292</v>
      </c>
      <c r="J16" s="293" t="s">
        <v>1358</v>
      </c>
      <c r="K16" s="287" t="s">
        <v>412</v>
      </c>
      <c r="L16" s="300" t="s">
        <v>12</v>
      </c>
      <c r="M16" s="293" t="s">
        <v>15094</v>
      </c>
    </row>
    <row r="17" spans="1:13" ht="27">
      <c r="A17" s="293" t="str">
        <f t="shared" si="1"/>
        <v>InstructionsA17</v>
      </c>
      <c r="B17" s="293" t="s">
        <v>542</v>
      </c>
      <c r="C17" s="293" t="s">
        <v>1207</v>
      </c>
      <c r="D17" s="293" t="s">
        <v>425</v>
      </c>
      <c r="E17" s="257" t="s">
        <v>13641</v>
      </c>
      <c r="F17" s="346" t="s">
        <v>14595</v>
      </c>
      <c r="G17" s="293" t="s">
        <v>361</v>
      </c>
      <c r="H17" s="293" t="s">
        <v>441</v>
      </c>
      <c r="I17" s="293" t="s">
        <v>293</v>
      </c>
      <c r="J17" s="293" t="s">
        <v>1359</v>
      </c>
      <c r="K17" s="287" t="s">
        <v>413</v>
      </c>
      <c r="L17" s="300" t="s">
        <v>13</v>
      </c>
      <c r="M17" s="293" t="s">
        <v>15095</v>
      </c>
    </row>
    <row r="18" spans="1:13" ht="67.5">
      <c r="A18" s="293" t="str">
        <f t="shared" si="1"/>
        <v>InstructionsA18</v>
      </c>
      <c r="B18" s="293" t="s">
        <v>542</v>
      </c>
      <c r="C18" s="293" t="s">
        <v>1208</v>
      </c>
      <c r="D18" s="293" t="s">
        <v>2296</v>
      </c>
      <c r="E18" s="257" t="s">
        <v>13642</v>
      </c>
      <c r="F18" s="346"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6" t="s">
        <v>14597</v>
      </c>
      <c r="G19" s="293" t="s">
        <v>14780</v>
      </c>
      <c r="H19" s="293" t="s">
        <v>14857</v>
      </c>
      <c r="I19" s="293" t="s">
        <v>14912</v>
      </c>
      <c r="J19" s="293" t="s">
        <v>15276</v>
      </c>
      <c r="K19" s="293" t="s">
        <v>14972</v>
      </c>
      <c r="L19" s="293" t="s">
        <v>15032</v>
      </c>
      <c r="M19" s="293" t="s">
        <v>15097</v>
      </c>
    </row>
    <row r="20" spans="1:13" ht="40.5">
      <c r="A20" s="293" t="str">
        <f t="shared" si="1"/>
        <v>InstructionsA20</v>
      </c>
      <c r="B20" s="293" t="s">
        <v>542</v>
      </c>
      <c r="C20" s="293" t="s">
        <v>1210</v>
      </c>
      <c r="D20" s="293" t="s">
        <v>431</v>
      </c>
      <c r="E20" s="257" t="s">
        <v>13643</v>
      </c>
      <c r="F20" s="346" t="s">
        <v>14598</v>
      </c>
      <c r="G20" s="293" t="s">
        <v>362</v>
      </c>
      <c r="H20" s="293" t="s">
        <v>442</v>
      </c>
      <c r="I20" s="293" t="s">
        <v>294</v>
      </c>
      <c r="J20" s="293" t="s">
        <v>1360</v>
      </c>
      <c r="K20" s="287" t="s">
        <v>414</v>
      </c>
      <c r="L20" s="300" t="s">
        <v>14</v>
      </c>
      <c r="M20" s="293" t="s">
        <v>15098</v>
      </c>
    </row>
    <row r="21" spans="1:13" ht="40.5">
      <c r="A21" s="293" t="str">
        <f t="shared" si="1"/>
        <v>InstructionsA21</v>
      </c>
      <c r="B21" s="293" t="s">
        <v>542</v>
      </c>
      <c r="C21" s="293" t="s">
        <v>1211</v>
      </c>
      <c r="D21" s="293" t="s">
        <v>432</v>
      </c>
      <c r="E21" s="257" t="s">
        <v>13644</v>
      </c>
      <c r="F21" s="346"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6" t="s">
        <v>15480</v>
      </c>
      <c r="G22" s="293" t="s">
        <v>14783</v>
      </c>
      <c r="H22" s="293" t="s">
        <v>14857</v>
      </c>
      <c r="I22" s="293" t="s">
        <v>14914</v>
      </c>
      <c r="J22" s="293" t="s">
        <v>15278</v>
      </c>
      <c r="K22" s="293" t="s">
        <v>14973</v>
      </c>
      <c r="L22" s="293" t="s">
        <v>15033</v>
      </c>
      <c r="M22" s="293" t="s">
        <v>15100</v>
      </c>
    </row>
    <row r="23" spans="1:13" ht="148.5">
      <c r="A23" s="293" t="str">
        <f t="shared" si="1"/>
        <v>InstructionsA24</v>
      </c>
      <c r="B23" s="293" t="s">
        <v>542</v>
      </c>
      <c r="C23" s="293" t="s">
        <v>1213</v>
      </c>
      <c r="D23" s="295" t="s">
        <v>15312</v>
      </c>
      <c r="E23" s="295" t="s">
        <v>14491</v>
      </c>
      <c r="F23" s="347" t="s">
        <v>14600</v>
      </c>
      <c r="G23" s="295" t="s">
        <v>14784</v>
      </c>
      <c r="H23" s="295" t="s">
        <v>14858</v>
      </c>
      <c r="I23" s="295" t="s">
        <v>14915</v>
      </c>
      <c r="J23" s="295" t="s">
        <v>15311</v>
      </c>
      <c r="K23" s="295" t="s">
        <v>14974</v>
      </c>
      <c r="L23" s="295" t="s">
        <v>15034</v>
      </c>
      <c r="M23" s="295" t="s">
        <v>15101</v>
      </c>
    </row>
    <row r="24" spans="1:13" ht="121.5">
      <c r="A24" s="293" t="str">
        <f t="shared" si="1"/>
        <v>InstructionsA25</v>
      </c>
      <c r="B24" s="293" t="s">
        <v>542</v>
      </c>
      <c r="C24" s="293" t="s">
        <v>1214</v>
      </c>
      <c r="D24" s="295" t="s">
        <v>15314</v>
      </c>
      <c r="E24" s="295" t="s">
        <v>14492</v>
      </c>
      <c r="F24" s="347"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1" t="s">
        <v>14601</v>
      </c>
      <c r="G25" s="290" t="s">
        <v>14786</v>
      </c>
      <c r="H25" s="302" t="s">
        <v>14860</v>
      </c>
      <c r="I25" s="302" t="s">
        <v>14917</v>
      </c>
      <c r="J25" s="302" t="s">
        <v>15280</v>
      </c>
      <c r="K25" s="303" t="s">
        <v>14976</v>
      </c>
      <c r="L25" s="304" t="s">
        <v>15036</v>
      </c>
      <c r="M25" s="290" t="s">
        <v>15103</v>
      </c>
    </row>
    <row r="26" spans="1:13" ht="40.5">
      <c r="A26" s="293" t="str">
        <f t="shared" si="1"/>
        <v>InstructionsA27</v>
      </c>
      <c r="B26" s="293" t="s">
        <v>542</v>
      </c>
      <c r="C26" s="293" t="s">
        <v>426</v>
      </c>
      <c r="D26" s="293" t="s">
        <v>427</v>
      </c>
      <c r="E26" s="328" t="s">
        <v>13645</v>
      </c>
      <c r="F26" s="346" t="s">
        <v>14602</v>
      </c>
      <c r="G26" s="293" t="s">
        <v>13631</v>
      </c>
      <c r="H26" s="293" t="s">
        <v>444</v>
      </c>
      <c r="I26" s="293" t="s">
        <v>296</v>
      </c>
      <c r="J26" s="293" t="s">
        <v>1362</v>
      </c>
      <c r="K26" s="287" t="s">
        <v>416</v>
      </c>
      <c r="L26" s="300" t="s">
        <v>16</v>
      </c>
      <c r="M26" s="293" t="s">
        <v>15104</v>
      </c>
    </row>
    <row r="27" spans="1:13" ht="391.5">
      <c r="A27" s="293" t="str">
        <f t="shared" si="1"/>
        <v>InstructionsA28</v>
      </c>
      <c r="B27" s="293" t="s">
        <v>542</v>
      </c>
      <c r="C27" s="293" t="s">
        <v>1016</v>
      </c>
      <c r="D27" s="295" t="s">
        <v>12745</v>
      </c>
      <c r="E27" s="329" t="s">
        <v>14494</v>
      </c>
      <c r="F27" s="341"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7"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7" t="s">
        <v>14605</v>
      </c>
      <c r="G29" s="295" t="s">
        <v>14788</v>
      </c>
      <c r="H29" s="295" t="s">
        <v>14863</v>
      </c>
      <c r="I29" s="295" t="s">
        <v>15438</v>
      </c>
      <c r="J29" s="295" t="s">
        <v>15317</v>
      </c>
      <c r="K29" s="295" t="s">
        <v>14979</v>
      </c>
      <c r="L29" s="295" t="s">
        <v>15039</v>
      </c>
      <c r="M29" s="295" t="s">
        <v>15107</v>
      </c>
    </row>
    <row r="30" spans="1:13" ht="229.5">
      <c r="A30" s="293" t="str">
        <f t="shared" si="3"/>
        <v>InstructionsA31</v>
      </c>
      <c r="B30" s="293" t="s">
        <v>542</v>
      </c>
      <c r="C30" s="293" t="s">
        <v>1218</v>
      </c>
      <c r="D30" s="295" t="s">
        <v>14363</v>
      </c>
      <c r="E30" s="327" t="s">
        <v>14497</v>
      </c>
      <c r="F30" s="347" t="s">
        <v>14606</v>
      </c>
      <c r="G30" s="295" t="s">
        <v>14789</v>
      </c>
      <c r="H30" s="295" t="s">
        <v>14864</v>
      </c>
      <c r="I30" s="295" t="s">
        <v>14919</v>
      </c>
      <c r="J30" s="295" t="s">
        <v>14364</v>
      </c>
      <c r="K30" s="289" t="s">
        <v>14980</v>
      </c>
      <c r="L30" s="305" t="s">
        <v>15040</v>
      </c>
      <c r="M30" s="295" t="s">
        <v>15108</v>
      </c>
    </row>
    <row r="31" spans="1:13" ht="255">
      <c r="A31" s="293" t="str">
        <f t="shared" si="3"/>
        <v>InstructionsA32</v>
      </c>
      <c r="B31" s="293" t="s">
        <v>542</v>
      </c>
      <c r="C31" s="293" t="s">
        <v>1219</v>
      </c>
      <c r="D31" s="295" t="s">
        <v>14365</v>
      </c>
      <c r="E31" s="329" t="s">
        <v>14498</v>
      </c>
      <c r="F31" s="345" t="s">
        <v>14607</v>
      </c>
      <c r="G31" s="306" t="s">
        <v>14790</v>
      </c>
      <c r="H31" s="302" t="s">
        <v>14865</v>
      </c>
      <c r="I31" s="290" t="s">
        <v>14920</v>
      </c>
      <c r="J31" s="290" t="s">
        <v>14366</v>
      </c>
      <c r="K31" s="303" t="s">
        <v>14981</v>
      </c>
      <c r="L31" s="304" t="s">
        <v>15041</v>
      </c>
      <c r="M31" s="290" t="s">
        <v>15109</v>
      </c>
    </row>
    <row r="32" spans="1:13" ht="116">
      <c r="A32" s="293" t="str">
        <f t="shared" si="3"/>
        <v>InstructionsA33</v>
      </c>
      <c r="B32" s="293" t="s">
        <v>542</v>
      </c>
      <c r="C32" s="293" t="s">
        <v>1220</v>
      </c>
      <c r="D32" s="295" t="s">
        <v>14367</v>
      </c>
      <c r="E32" s="258" t="s">
        <v>14499</v>
      </c>
      <c r="F32" s="345" t="s">
        <v>14608</v>
      </c>
      <c r="G32" s="306" t="s">
        <v>14791</v>
      </c>
      <c r="H32" s="302" t="s">
        <v>14368</v>
      </c>
      <c r="I32" s="290" t="s">
        <v>14369</v>
      </c>
      <c r="J32" s="290" t="s">
        <v>14370</v>
      </c>
      <c r="K32" s="303" t="s">
        <v>14371</v>
      </c>
      <c r="L32" s="304" t="s">
        <v>15042</v>
      </c>
      <c r="M32" s="290" t="s">
        <v>14372</v>
      </c>
    </row>
    <row r="33" spans="1:13" ht="116">
      <c r="A33" s="293" t="str">
        <f t="shared" si="3"/>
        <v>InstructionsA34</v>
      </c>
      <c r="B33" s="293" t="s">
        <v>542</v>
      </c>
      <c r="C33" s="293" t="s">
        <v>1221</v>
      </c>
      <c r="D33" s="295" t="s">
        <v>14373</v>
      </c>
      <c r="E33" s="329" t="s">
        <v>14374</v>
      </c>
      <c r="F33" s="345" t="s">
        <v>14609</v>
      </c>
      <c r="G33" s="306" t="s">
        <v>14792</v>
      </c>
      <c r="H33" s="302" t="s">
        <v>14375</v>
      </c>
      <c r="I33" s="290" t="s">
        <v>14376</v>
      </c>
      <c r="J33" s="290" t="s">
        <v>14377</v>
      </c>
      <c r="K33" s="303" t="s">
        <v>14378</v>
      </c>
      <c r="L33" s="304" t="s">
        <v>14379</v>
      </c>
      <c r="M33" s="290" t="s">
        <v>14380</v>
      </c>
    </row>
    <row r="34" spans="1:13" ht="40.5">
      <c r="A34" s="293" t="str">
        <f t="shared" si="3"/>
        <v>InstructionsA35</v>
      </c>
      <c r="B34" s="293" t="s">
        <v>542</v>
      </c>
      <c r="C34" s="293" t="s">
        <v>14358</v>
      </c>
      <c r="D34" s="293" t="s">
        <v>1052</v>
      </c>
      <c r="E34" s="257" t="s">
        <v>13646</v>
      </c>
      <c r="F34" s="346" t="s">
        <v>14610</v>
      </c>
      <c r="G34" s="293" t="s">
        <v>966</v>
      </c>
      <c r="H34" s="293" t="s">
        <v>967</v>
      </c>
      <c r="I34" s="293" t="s">
        <v>297</v>
      </c>
      <c r="J34" s="293" t="s">
        <v>1068</v>
      </c>
      <c r="K34" s="253" t="s">
        <v>417</v>
      </c>
      <c r="L34" s="300" t="s">
        <v>1274</v>
      </c>
      <c r="M34" s="293" t="s">
        <v>15110</v>
      </c>
    </row>
    <row r="35" spans="1:13" ht="58">
      <c r="A35" s="293" t="str">
        <f t="shared" si="3"/>
        <v>InstructionsA37</v>
      </c>
      <c r="B35" s="293" t="s">
        <v>542</v>
      </c>
      <c r="C35" s="293" t="s">
        <v>1222</v>
      </c>
      <c r="D35" s="293" t="s">
        <v>14360</v>
      </c>
      <c r="E35" s="258" t="s">
        <v>14500</v>
      </c>
      <c r="F35" s="345"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6" t="s">
        <v>15482</v>
      </c>
      <c r="G36" s="293" t="s">
        <v>14794</v>
      </c>
      <c r="H36" s="293" t="s">
        <v>14383</v>
      </c>
      <c r="I36" s="293" t="s">
        <v>14384</v>
      </c>
      <c r="J36" s="293" t="s">
        <v>14385</v>
      </c>
      <c r="K36" s="287" t="s">
        <v>14386</v>
      </c>
      <c r="L36" s="300" t="s">
        <v>15044</v>
      </c>
      <c r="M36" s="293" t="s">
        <v>14387</v>
      </c>
    </row>
    <row r="37" spans="1:13" ht="108">
      <c r="A37" s="293" t="str">
        <f t="shared" si="3"/>
        <v>InstructionsA39</v>
      </c>
      <c r="B37" s="293" t="s">
        <v>542</v>
      </c>
      <c r="C37" s="293" t="s">
        <v>1224</v>
      </c>
      <c r="D37" s="293" t="s">
        <v>15283</v>
      </c>
      <c r="E37" s="293" t="s">
        <v>14501</v>
      </c>
      <c r="F37" s="346" t="s">
        <v>14612</v>
      </c>
      <c r="G37" s="293" t="s">
        <v>14795</v>
      </c>
      <c r="H37" s="293" t="s">
        <v>14867</v>
      </c>
      <c r="I37" s="293" t="s">
        <v>14922</v>
      </c>
      <c r="J37" s="293" t="s">
        <v>15282</v>
      </c>
      <c r="K37" s="293" t="s">
        <v>14983</v>
      </c>
      <c r="L37" s="293" t="s">
        <v>15045</v>
      </c>
      <c r="M37" s="293" t="s">
        <v>15112</v>
      </c>
    </row>
    <row r="38" spans="1:13" ht="108">
      <c r="A38" s="293" t="str">
        <f t="shared" si="3"/>
        <v>InstructionsA40</v>
      </c>
      <c r="B38" s="293" t="s">
        <v>542</v>
      </c>
      <c r="C38" s="293" t="s">
        <v>433</v>
      </c>
      <c r="D38" s="293" t="s">
        <v>15285</v>
      </c>
      <c r="E38" s="293" t="s">
        <v>14502</v>
      </c>
      <c r="F38" s="346" t="s">
        <v>14613</v>
      </c>
      <c r="G38" s="293" t="s">
        <v>14796</v>
      </c>
      <c r="H38" s="293" t="s">
        <v>14868</v>
      </c>
      <c r="I38" s="293" t="s">
        <v>14922</v>
      </c>
      <c r="J38" s="293" t="s">
        <v>15284</v>
      </c>
      <c r="K38" s="293" t="s">
        <v>14984</v>
      </c>
      <c r="L38" s="293" t="s">
        <v>15046</v>
      </c>
      <c r="M38" s="293" t="s">
        <v>15112</v>
      </c>
    </row>
    <row r="39" spans="1:13" ht="101.5">
      <c r="A39" s="293" t="str">
        <f t="shared" si="3"/>
        <v>InstructionsA41</v>
      </c>
      <c r="B39" s="293" t="s">
        <v>542</v>
      </c>
      <c r="C39" s="293" t="s">
        <v>1017</v>
      </c>
      <c r="D39" s="295" t="s">
        <v>14409</v>
      </c>
      <c r="E39" s="258" t="s">
        <v>14503</v>
      </c>
      <c r="F39" s="341" t="s">
        <v>14614</v>
      </c>
      <c r="G39" s="290" t="s">
        <v>14797</v>
      </c>
      <c r="H39" s="290" t="s">
        <v>14869</v>
      </c>
      <c r="I39" s="290" t="s">
        <v>14923</v>
      </c>
      <c r="J39" s="290" t="s">
        <v>14392</v>
      </c>
      <c r="K39" s="303" t="s">
        <v>14985</v>
      </c>
      <c r="L39" s="304" t="s">
        <v>15047</v>
      </c>
      <c r="M39" s="290" t="s">
        <v>15113</v>
      </c>
    </row>
    <row r="40" spans="1:13" ht="364.5">
      <c r="A40" s="293" t="str">
        <f t="shared" si="3"/>
        <v>InstructionsA42</v>
      </c>
      <c r="B40" s="293" t="s">
        <v>542</v>
      </c>
      <c r="C40" s="293" t="s">
        <v>1225</v>
      </c>
      <c r="D40" s="293" t="s">
        <v>15453</v>
      </c>
      <c r="E40" s="293" t="s">
        <v>14504</v>
      </c>
      <c r="F40" s="346" t="s">
        <v>15452</v>
      </c>
      <c r="G40" s="293" t="s">
        <v>15454</v>
      </c>
      <c r="H40" s="293" t="s">
        <v>15455</v>
      </c>
      <c r="I40" s="293" t="s">
        <v>15460</v>
      </c>
      <c r="J40" s="293" t="s">
        <v>15459</v>
      </c>
      <c r="K40" s="293" t="s">
        <v>15456</v>
      </c>
      <c r="L40" s="293" t="s">
        <v>15458</v>
      </c>
      <c r="M40" s="293" t="s">
        <v>15457</v>
      </c>
    </row>
    <row r="41" spans="1:13" ht="203">
      <c r="A41" s="293" t="str">
        <f t="shared" si="3"/>
        <v>InstructionsA43</v>
      </c>
      <c r="B41" s="293" t="s">
        <v>542</v>
      </c>
      <c r="C41" s="293" t="s">
        <v>1226</v>
      </c>
      <c r="D41" s="295" t="s">
        <v>14393</v>
      </c>
      <c r="E41" s="329" t="s">
        <v>14505</v>
      </c>
      <c r="F41" s="341" t="s">
        <v>14615</v>
      </c>
      <c r="G41" s="290" t="s">
        <v>14798</v>
      </c>
      <c r="H41" s="302" t="s">
        <v>14870</v>
      </c>
      <c r="I41" s="290" t="s">
        <v>14924</v>
      </c>
      <c r="J41" s="290" t="s">
        <v>14394</v>
      </c>
      <c r="K41" s="303" t="s">
        <v>14986</v>
      </c>
      <c r="L41" s="304" t="s">
        <v>15048</v>
      </c>
      <c r="M41" s="290" t="s">
        <v>15114</v>
      </c>
    </row>
    <row r="42" spans="1:13" ht="188.5">
      <c r="A42" s="293" t="str">
        <f t="shared" si="3"/>
        <v>InstructionsA44</v>
      </c>
      <c r="B42" s="293" t="s">
        <v>542</v>
      </c>
      <c r="C42" s="293" t="s">
        <v>1227</v>
      </c>
      <c r="D42" s="293" t="s">
        <v>14395</v>
      </c>
      <c r="E42" s="329" t="s">
        <v>14506</v>
      </c>
      <c r="F42" s="341" t="s">
        <v>14616</v>
      </c>
      <c r="G42" s="290" t="s">
        <v>14799</v>
      </c>
      <c r="H42" s="302" t="s">
        <v>14871</v>
      </c>
      <c r="I42" s="290" t="s">
        <v>14925</v>
      </c>
      <c r="J42" s="290" t="s">
        <v>14396</v>
      </c>
      <c r="K42" s="303" t="s">
        <v>14987</v>
      </c>
      <c r="L42" s="304" t="s">
        <v>15049</v>
      </c>
      <c r="M42" s="290" t="s">
        <v>15115</v>
      </c>
    </row>
    <row r="43" spans="1:13" ht="101.5">
      <c r="A43" s="293" t="str">
        <f t="shared" si="3"/>
        <v>InstructionsA45</v>
      </c>
      <c r="B43" s="293" t="s">
        <v>542</v>
      </c>
      <c r="C43" s="293" t="s">
        <v>1228</v>
      </c>
      <c r="D43" s="293" t="s">
        <v>14397</v>
      </c>
      <c r="E43" s="329" t="s">
        <v>14398</v>
      </c>
      <c r="F43" s="341"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6" t="s">
        <v>14618</v>
      </c>
      <c r="G44" s="293" t="s">
        <v>14801</v>
      </c>
      <c r="H44" s="293" t="s">
        <v>14873</v>
      </c>
      <c r="I44" s="293" t="s">
        <v>14927</v>
      </c>
      <c r="J44" s="293" t="s">
        <v>15286</v>
      </c>
      <c r="K44" s="293" t="s">
        <v>14989</v>
      </c>
      <c r="L44" s="293" t="s">
        <v>15051</v>
      </c>
      <c r="M44" s="293" t="s">
        <v>15117</v>
      </c>
    </row>
    <row r="45" spans="1:13" ht="40.5">
      <c r="A45" s="293" t="str">
        <f t="shared" si="3"/>
        <v>InstructionsA48</v>
      </c>
      <c r="B45" s="293" t="s">
        <v>542</v>
      </c>
      <c r="C45" s="293" t="s">
        <v>2630</v>
      </c>
      <c r="D45" s="293" t="s">
        <v>1041</v>
      </c>
      <c r="E45" s="257" t="s">
        <v>13647</v>
      </c>
      <c r="F45" s="346" t="s">
        <v>14619</v>
      </c>
      <c r="G45" s="293" t="s">
        <v>14802</v>
      </c>
      <c r="H45" s="293" t="s">
        <v>14874</v>
      </c>
      <c r="I45" s="293" t="s">
        <v>14928</v>
      </c>
      <c r="J45" s="293" t="s">
        <v>1363</v>
      </c>
      <c r="K45" s="287" t="s">
        <v>14990</v>
      </c>
      <c r="L45" s="300" t="s">
        <v>15052</v>
      </c>
      <c r="M45" s="293" t="s">
        <v>15118</v>
      </c>
    </row>
    <row r="46" spans="1:13" ht="27">
      <c r="A46" s="293" t="str">
        <f t="shared" si="3"/>
        <v>InstructionsA49</v>
      </c>
      <c r="B46" s="293" t="s">
        <v>542</v>
      </c>
      <c r="C46" s="293" t="s">
        <v>1230</v>
      </c>
      <c r="D46" s="293" t="s">
        <v>878</v>
      </c>
      <c r="E46" s="257" t="s">
        <v>13648</v>
      </c>
      <c r="F46" s="346" t="s">
        <v>14620</v>
      </c>
      <c r="G46" s="293" t="s">
        <v>1194</v>
      </c>
      <c r="H46" s="293" t="s">
        <v>445</v>
      </c>
      <c r="I46" s="293" t="s">
        <v>298</v>
      </c>
      <c r="J46" s="293" t="s">
        <v>1199</v>
      </c>
      <c r="K46" s="287" t="s">
        <v>193</v>
      </c>
      <c r="L46" s="300" t="s">
        <v>608</v>
      </c>
      <c r="M46" s="293" t="s">
        <v>15119</v>
      </c>
    </row>
    <row r="47" spans="1:13" ht="87">
      <c r="A47" s="293" t="str">
        <f t="shared" si="3"/>
        <v>InstructionsA50</v>
      </c>
      <c r="B47" s="293" t="s">
        <v>542</v>
      </c>
      <c r="C47" s="293" t="s">
        <v>1231</v>
      </c>
      <c r="D47" s="293" t="s">
        <v>12752</v>
      </c>
      <c r="E47" s="329" t="s">
        <v>14508</v>
      </c>
      <c r="F47" s="341" t="s">
        <v>14621</v>
      </c>
      <c r="G47" s="290" t="s">
        <v>14803</v>
      </c>
      <c r="H47" s="302" t="s">
        <v>14875</v>
      </c>
      <c r="I47" s="302" t="s">
        <v>14929</v>
      </c>
      <c r="J47" s="302" t="s">
        <v>15288</v>
      </c>
      <c r="K47" s="303" t="s">
        <v>14991</v>
      </c>
      <c r="L47" s="304" t="s">
        <v>15053</v>
      </c>
      <c r="M47" s="302" t="s">
        <v>15120</v>
      </c>
    </row>
    <row r="48" spans="1:13" ht="67.5">
      <c r="A48" s="244" t="s">
        <v>14390</v>
      </c>
      <c r="B48" s="244" t="s">
        <v>542</v>
      </c>
      <c r="C48" s="293" t="s">
        <v>1232</v>
      </c>
      <c r="D48" s="244" t="s">
        <v>13049</v>
      </c>
      <c r="E48" s="328" t="s">
        <v>13649</v>
      </c>
      <c r="F48" s="346" t="s">
        <v>14622</v>
      </c>
      <c r="G48" s="173" t="s">
        <v>14804</v>
      </c>
      <c r="H48" s="293" t="s">
        <v>13050</v>
      </c>
      <c r="I48" s="293" t="s">
        <v>13824</v>
      </c>
      <c r="J48" s="293" t="s">
        <v>13051</v>
      </c>
      <c r="K48" s="296" t="s">
        <v>13621</v>
      </c>
      <c r="L48" s="308" t="s">
        <v>13783</v>
      </c>
      <c r="M48" s="293" t="s">
        <v>13768</v>
      </c>
    </row>
    <row r="49" spans="1:13" ht="54">
      <c r="A49" s="293" t="str">
        <f t="shared" ref="A49:A74" si="4">B49&amp;C49</f>
        <v>InstructionsA52</v>
      </c>
      <c r="B49" s="293" t="s">
        <v>542</v>
      </c>
      <c r="C49" s="293" t="s">
        <v>1233</v>
      </c>
      <c r="D49" s="293" t="s">
        <v>2497</v>
      </c>
      <c r="E49" s="328" t="s">
        <v>15388</v>
      </c>
      <c r="F49" s="346" t="s">
        <v>14623</v>
      </c>
      <c r="G49" s="293" t="s">
        <v>2504</v>
      </c>
      <c r="H49" s="293" t="s">
        <v>2505</v>
      </c>
      <c r="I49" s="293" t="s">
        <v>14930</v>
      </c>
      <c r="J49" s="293" t="s">
        <v>2506</v>
      </c>
      <c r="K49" s="287" t="s">
        <v>14992</v>
      </c>
      <c r="L49" s="300" t="s">
        <v>2507</v>
      </c>
      <c r="M49" s="293" t="s">
        <v>2508</v>
      </c>
    </row>
    <row r="50" spans="1:13" ht="135">
      <c r="A50" s="293" t="str">
        <f t="shared" si="4"/>
        <v>InstructionsA53</v>
      </c>
      <c r="B50" s="293" t="s">
        <v>542</v>
      </c>
      <c r="C50" s="293" t="s">
        <v>1234</v>
      </c>
      <c r="D50" s="293" t="s">
        <v>12751</v>
      </c>
      <c r="E50" s="329" t="s">
        <v>13650</v>
      </c>
      <c r="F50" s="341" t="s">
        <v>14624</v>
      </c>
      <c r="G50" s="302" t="s">
        <v>14805</v>
      </c>
      <c r="H50" s="302" t="s">
        <v>12763</v>
      </c>
      <c r="I50" s="302" t="s">
        <v>14931</v>
      </c>
      <c r="J50" s="302" t="s">
        <v>15289</v>
      </c>
      <c r="K50" s="303" t="s">
        <v>14993</v>
      </c>
      <c r="L50" s="304" t="s">
        <v>13784</v>
      </c>
      <c r="M50" s="302" t="s">
        <v>15121</v>
      </c>
    </row>
    <row r="51" spans="1:13" ht="81">
      <c r="A51" s="293" t="str">
        <f t="shared" si="4"/>
        <v>InstructionsA54</v>
      </c>
      <c r="B51" s="293" t="s">
        <v>542</v>
      </c>
      <c r="C51" s="293" t="s">
        <v>1235</v>
      </c>
      <c r="D51" s="293" t="s">
        <v>13239</v>
      </c>
      <c r="E51" s="328" t="s">
        <v>13651</v>
      </c>
      <c r="F51" s="346" t="s">
        <v>14625</v>
      </c>
      <c r="G51" s="293" t="s">
        <v>13240</v>
      </c>
      <c r="H51" s="293" t="s">
        <v>13241</v>
      </c>
      <c r="I51" s="293" t="s">
        <v>13242</v>
      </c>
      <c r="J51" s="293" t="s">
        <v>13243</v>
      </c>
      <c r="K51" s="287" t="s">
        <v>13244</v>
      </c>
      <c r="L51" s="300" t="s">
        <v>13245</v>
      </c>
      <c r="M51" s="293" t="s">
        <v>13246</v>
      </c>
    </row>
    <row r="52" spans="1:13" ht="94.5">
      <c r="A52" s="293" t="str">
        <f t="shared" si="4"/>
        <v>InstructionsA55</v>
      </c>
      <c r="B52" s="293" t="s">
        <v>542</v>
      </c>
      <c r="C52" s="293" t="s">
        <v>1236</v>
      </c>
      <c r="D52" s="293" t="s">
        <v>2498</v>
      </c>
      <c r="E52" s="293" t="s">
        <v>14509</v>
      </c>
      <c r="F52" s="346" t="s">
        <v>14626</v>
      </c>
      <c r="G52" s="293" t="s">
        <v>2509</v>
      </c>
      <c r="H52" s="293" t="s">
        <v>2510</v>
      </c>
      <c r="I52" s="293" t="s">
        <v>2511</v>
      </c>
      <c r="J52" s="293" t="s">
        <v>2512</v>
      </c>
      <c r="K52" s="287" t="s">
        <v>2513</v>
      </c>
      <c r="L52" s="300" t="s">
        <v>15054</v>
      </c>
      <c r="M52" s="293" t="s">
        <v>2514</v>
      </c>
    </row>
    <row r="53" spans="1:13" ht="108">
      <c r="A53" s="293" t="str">
        <f t="shared" si="4"/>
        <v>InstructionsA56</v>
      </c>
      <c r="B53" s="293" t="s">
        <v>542</v>
      </c>
      <c r="C53" s="293" t="s">
        <v>1237</v>
      </c>
      <c r="D53" s="293" t="s">
        <v>2499</v>
      </c>
      <c r="E53" s="293" t="s">
        <v>14510</v>
      </c>
      <c r="F53" s="346" t="s">
        <v>14627</v>
      </c>
      <c r="G53" s="293" t="s">
        <v>2515</v>
      </c>
      <c r="H53" s="293" t="s">
        <v>2516</v>
      </c>
      <c r="I53" s="293" t="s">
        <v>2517</v>
      </c>
      <c r="J53" s="293" t="s">
        <v>2518</v>
      </c>
      <c r="K53" s="287" t="s">
        <v>2519</v>
      </c>
      <c r="L53" s="300" t="s">
        <v>2520</v>
      </c>
      <c r="M53" s="293" t="s">
        <v>2521</v>
      </c>
    </row>
    <row r="54" spans="1:13" ht="67.5">
      <c r="A54" s="293" t="str">
        <f t="shared" si="4"/>
        <v>InstructionsA57</v>
      </c>
      <c r="B54" s="293" t="s">
        <v>542</v>
      </c>
      <c r="C54" s="293" t="s">
        <v>434</v>
      </c>
      <c r="D54" s="293" t="s">
        <v>2500</v>
      </c>
      <c r="E54" s="293" t="s">
        <v>14511</v>
      </c>
      <c r="F54" s="346" t="s">
        <v>14628</v>
      </c>
      <c r="G54" s="293" t="s">
        <v>2522</v>
      </c>
      <c r="H54" s="293" t="s">
        <v>2523</v>
      </c>
      <c r="I54" s="293" t="s">
        <v>2524</v>
      </c>
      <c r="J54" s="293" t="s">
        <v>2525</v>
      </c>
      <c r="K54" s="287" t="s">
        <v>2526</v>
      </c>
      <c r="L54" s="300" t="s">
        <v>2527</v>
      </c>
      <c r="M54" s="293" t="s">
        <v>2528</v>
      </c>
    </row>
    <row r="55" spans="1:13" ht="43.5">
      <c r="A55" s="293" t="str">
        <f t="shared" si="4"/>
        <v>InstructionsA58</v>
      </c>
      <c r="B55" s="293" t="s">
        <v>542</v>
      </c>
      <c r="C55" s="293" t="s">
        <v>1238</v>
      </c>
      <c r="D55" s="295" t="s">
        <v>2501</v>
      </c>
      <c r="E55" s="295" t="s">
        <v>14512</v>
      </c>
      <c r="F55" s="347" t="s">
        <v>14629</v>
      </c>
      <c r="G55" s="295" t="s">
        <v>2529</v>
      </c>
      <c r="H55" s="295" t="s">
        <v>2530</v>
      </c>
      <c r="I55" s="295" t="s">
        <v>2531</v>
      </c>
      <c r="J55" s="295" t="s">
        <v>2532</v>
      </c>
      <c r="K55" s="289" t="s">
        <v>2533</v>
      </c>
      <c r="L55" s="301" t="s">
        <v>2534</v>
      </c>
      <c r="M55" s="295" t="s">
        <v>2535</v>
      </c>
    </row>
    <row r="56" spans="1:13" ht="43.5">
      <c r="A56" s="293" t="str">
        <f t="shared" si="4"/>
        <v>InstructionsA59</v>
      </c>
      <c r="B56" s="293" t="s">
        <v>542</v>
      </c>
      <c r="C56" s="293" t="s">
        <v>1239</v>
      </c>
      <c r="D56" s="295" t="s">
        <v>2502</v>
      </c>
      <c r="E56" s="295" t="s">
        <v>14513</v>
      </c>
      <c r="F56" s="347" t="s">
        <v>14630</v>
      </c>
      <c r="G56" s="295" t="s">
        <v>2536</v>
      </c>
      <c r="H56" s="295" t="s">
        <v>2537</v>
      </c>
      <c r="I56" s="295" t="s">
        <v>2538</v>
      </c>
      <c r="J56" s="295" t="s">
        <v>2539</v>
      </c>
      <c r="K56" s="289" t="s">
        <v>2540</v>
      </c>
      <c r="L56" s="301" t="s">
        <v>2541</v>
      </c>
      <c r="M56" s="295" t="s">
        <v>2542</v>
      </c>
    </row>
    <row r="57" spans="1:13" ht="54">
      <c r="A57" s="293" t="str">
        <f t="shared" si="4"/>
        <v>InstructionsA60</v>
      </c>
      <c r="B57" s="293" t="s">
        <v>542</v>
      </c>
      <c r="C57" s="293" t="s">
        <v>1240</v>
      </c>
      <c r="D57" s="295" t="s">
        <v>14391</v>
      </c>
      <c r="E57" s="295" t="s">
        <v>14514</v>
      </c>
      <c r="F57" s="347" t="s">
        <v>14631</v>
      </c>
      <c r="G57" s="295" t="s">
        <v>2543</v>
      </c>
      <c r="H57" s="295" t="s">
        <v>2544</v>
      </c>
      <c r="I57" s="295" t="s">
        <v>2545</v>
      </c>
      <c r="J57" s="295" t="s">
        <v>2546</v>
      </c>
      <c r="K57" s="289" t="s">
        <v>2547</v>
      </c>
      <c r="L57" s="301" t="s">
        <v>2548</v>
      </c>
      <c r="M57" s="295" t="s">
        <v>2549</v>
      </c>
    </row>
    <row r="58" spans="1:13" ht="324">
      <c r="A58" s="293" t="str">
        <f t="shared" si="4"/>
        <v>InstructionsA61</v>
      </c>
      <c r="B58" s="293" t="s">
        <v>542</v>
      </c>
      <c r="C58" s="293" t="s">
        <v>1241</v>
      </c>
      <c r="D58" s="293" t="s">
        <v>13488</v>
      </c>
      <c r="E58" s="293" t="s">
        <v>14515</v>
      </c>
      <c r="F58" s="346" t="s">
        <v>15483</v>
      </c>
      <c r="G58" s="206" t="s">
        <v>14806</v>
      </c>
      <c r="H58" s="293" t="s">
        <v>14876</v>
      </c>
      <c r="I58" s="293" t="s">
        <v>14932</v>
      </c>
      <c r="J58" s="293" t="s">
        <v>2550</v>
      </c>
      <c r="K58" s="287" t="s">
        <v>14994</v>
      </c>
      <c r="L58" s="300" t="s">
        <v>15055</v>
      </c>
      <c r="M58" s="293" t="s">
        <v>15122</v>
      </c>
    </row>
    <row r="59" spans="1:13" ht="81">
      <c r="A59" s="293" t="str">
        <f t="shared" si="4"/>
        <v>InstructionsA62</v>
      </c>
      <c r="B59" s="293" t="s">
        <v>542</v>
      </c>
      <c r="C59" s="293" t="s">
        <v>1242</v>
      </c>
      <c r="D59" s="293" t="s">
        <v>2503</v>
      </c>
      <c r="E59" s="293" t="s">
        <v>14516</v>
      </c>
      <c r="F59" s="346" t="s">
        <v>14632</v>
      </c>
      <c r="G59" s="293" t="s">
        <v>2551</v>
      </c>
      <c r="H59" s="293" t="s">
        <v>2552</v>
      </c>
      <c r="I59" s="293" t="s">
        <v>2553</v>
      </c>
      <c r="J59" s="293" t="s">
        <v>2554</v>
      </c>
      <c r="K59" s="287" t="s">
        <v>2555</v>
      </c>
      <c r="L59" s="300" t="s">
        <v>2556</v>
      </c>
      <c r="M59" s="293" t="s">
        <v>2557</v>
      </c>
    </row>
    <row r="60" spans="1:13" ht="175.5">
      <c r="A60" s="293" t="str">
        <f t="shared" si="4"/>
        <v>InstructionsA63</v>
      </c>
      <c r="B60" s="293" t="s">
        <v>542</v>
      </c>
      <c r="C60" s="293" t="s">
        <v>1243</v>
      </c>
      <c r="D60" s="293" t="s">
        <v>13491</v>
      </c>
      <c r="E60" s="293" t="s">
        <v>14517</v>
      </c>
      <c r="F60" s="346" t="s">
        <v>14633</v>
      </c>
      <c r="G60" s="293" t="s">
        <v>14807</v>
      </c>
      <c r="H60" s="293" t="s">
        <v>14877</v>
      </c>
      <c r="I60" s="293" t="s">
        <v>15439</v>
      </c>
      <c r="J60" s="293" t="s">
        <v>13806</v>
      </c>
      <c r="K60" s="287" t="s">
        <v>14995</v>
      </c>
      <c r="L60" s="300" t="s">
        <v>15056</v>
      </c>
      <c r="M60" s="293" t="s">
        <v>15123</v>
      </c>
    </row>
    <row r="61" spans="1:13" ht="202.5">
      <c r="A61" s="293" t="str">
        <f t="shared" si="4"/>
        <v>InstructionsA64</v>
      </c>
      <c r="B61" s="293" t="s">
        <v>542</v>
      </c>
      <c r="C61" s="293" t="s">
        <v>1244</v>
      </c>
      <c r="D61" s="293" t="s">
        <v>13492</v>
      </c>
      <c r="E61" s="293" t="s">
        <v>14518</v>
      </c>
      <c r="F61" s="346" t="s">
        <v>14634</v>
      </c>
      <c r="G61" s="293" t="s">
        <v>14808</v>
      </c>
      <c r="H61" s="293" t="s">
        <v>14878</v>
      </c>
      <c r="I61" s="293" t="s">
        <v>15440</v>
      </c>
      <c r="J61" s="293" t="s">
        <v>13807</v>
      </c>
      <c r="K61" s="287" t="s">
        <v>14996</v>
      </c>
      <c r="L61" s="300" t="s">
        <v>15057</v>
      </c>
      <c r="M61" s="293" t="s">
        <v>15124</v>
      </c>
    </row>
    <row r="62" spans="1:13" ht="116">
      <c r="A62" s="293" t="str">
        <f t="shared" si="4"/>
        <v>InstructionsA65</v>
      </c>
      <c r="B62" s="293" t="s">
        <v>542</v>
      </c>
      <c r="C62" s="293" t="s">
        <v>654</v>
      </c>
      <c r="D62" s="293" t="s">
        <v>12733</v>
      </c>
      <c r="E62" s="293" t="s">
        <v>14519</v>
      </c>
      <c r="F62" s="341" t="s">
        <v>14635</v>
      </c>
      <c r="G62" s="302" t="s">
        <v>14809</v>
      </c>
      <c r="H62" s="302" t="s">
        <v>14879</v>
      </c>
      <c r="I62" s="302" t="s">
        <v>14933</v>
      </c>
      <c r="J62" s="302" t="s">
        <v>15290</v>
      </c>
      <c r="K62" s="303" t="s">
        <v>14997</v>
      </c>
      <c r="L62" s="304" t="s">
        <v>15058</v>
      </c>
      <c r="M62" s="302" t="s">
        <v>15125</v>
      </c>
    </row>
    <row r="63" spans="1:13" ht="40.5">
      <c r="A63" s="293" t="str">
        <f t="shared" si="4"/>
        <v>InstructionsA66</v>
      </c>
      <c r="B63" s="293" t="s">
        <v>542</v>
      </c>
      <c r="C63" s="293" t="s">
        <v>655</v>
      </c>
      <c r="D63" s="293" t="s">
        <v>656</v>
      </c>
      <c r="E63" s="293" t="s">
        <v>15387</v>
      </c>
      <c r="F63" s="346" t="s">
        <v>14636</v>
      </c>
      <c r="G63" s="293" t="s">
        <v>658</v>
      </c>
      <c r="H63" s="293" t="s">
        <v>343</v>
      </c>
      <c r="I63" s="293" t="s">
        <v>78</v>
      </c>
      <c r="J63" s="293" t="s">
        <v>659</v>
      </c>
      <c r="K63" s="287" t="s">
        <v>194</v>
      </c>
      <c r="L63" s="300" t="s">
        <v>660</v>
      </c>
      <c r="M63" s="293" t="s">
        <v>15126</v>
      </c>
    </row>
    <row r="64" spans="1:13" ht="202.5">
      <c r="A64" s="293" t="str">
        <f t="shared" si="4"/>
        <v>InstructionsA67</v>
      </c>
      <c r="B64" s="293" t="s">
        <v>542</v>
      </c>
      <c r="C64" s="293" t="s">
        <v>657</v>
      </c>
      <c r="D64" s="293" t="s">
        <v>664</v>
      </c>
      <c r="E64" s="293" t="s">
        <v>14520</v>
      </c>
      <c r="F64" s="346" t="s">
        <v>14637</v>
      </c>
      <c r="G64" s="293" t="s">
        <v>14810</v>
      </c>
      <c r="H64" s="173" t="s">
        <v>14880</v>
      </c>
      <c r="I64" s="293" t="s">
        <v>14934</v>
      </c>
      <c r="J64" s="293" t="s">
        <v>1386</v>
      </c>
      <c r="K64" s="287" t="s">
        <v>14998</v>
      </c>
      <c r="L64" s="300" t="s">
        <v>15059</v>
      </c>
      <c r="M64" s="293" t="s">
        <v>15127</v>
      </c>
    </row>
    <row r="65" spans="1:15" ht="27">
      <c r="A65" s="293" t="str">
        <f t="shared" si="4"/>
        <v>InstructionsA68</v>
      </c>
      <c r="B65" s="293" t="s">
        <v>542</v>
      </c>
      <c r="C65" s="293" t="s">
        <v>2631</v>
      </c>
      <c r="D65" s="293" t="s">
        <v>939</v>
      </c>
      <c r="E65" s="288" t="s">
        <v>13652</v>
      </c>
      <c r="F65" s="346" t="s">
        <v>14638</v>
      </c>
      <c r="G65" s="293" t="s">
        <v>1049</v>
      </c>
      <c r="H65" s="173" t="s">
        <v>344</v>
      </c>
      <c r="I65" s="293" t="s">
        <v>1195</v>
      </c>
      <c r="J65" s="293" t="s">
        <v>1196</v>
      </c>
      <c r="K65" s="287"/>
      <c r="L65" s="300" t="s">
        <v>1279</v>
      </c>
      <c r="M65" s="293" t="s">
        <v>15128</v>
      </c>
    </row>
    <row r="66" spans="1:15" ht="310.5">
      <c r="A66" s="293" t="str">
        <f t="shared" si="4"/>
        <v>InstructionsA69</v>
      </c>
      <c r="B66" s="293" t="s">
        <v>542</v>
      </c>
      <c r="C66" s="293" t="s">
        <v>661</v>
      </c>
      <c r="D66" s="293" t="s">
        <v>13496</v>
      </c>
      <c r="E66" s="328" t="s">
        <v>13653</v>
      </c>
      <c r="F66" s="346" t="s">
        <v>14639</v>
      </c>
      <c r="G66" s="260" t="s">
        <v>13839</v>
      </c>
      <c r="H66" s="173" t="s">
        <v>13777</v>
      </c>
      <c r="I66" s="293" t="s">
        <v>14935</v>
      </c>
      <c r="J66" s="293" t="s">
        <v>13808</v>
      </c>
      <c r="K66" s="287" t="s">
        <v>13622</v>
      </c>
      <c r="L66" s="300" t="s">
        <v>13785</v>
      </c>
      <c r="M66" s="293" t="s">
        <v>13769</v>
      </c>
    </row>
    <row r="67" spans="1:15" ht="148.5">
      <c r="A67" s="293" t="str">
        <f t="shared" si="4"/>
        <v>InstructionsA70</v>
      </c>
      <c r="B67" s="293" t="s">
        <v>542</v>
      </c>
      <c r="C67" s="293" t="s">
        <v>2632</v>
      </c>
      <c r="D67" s="293" t="s">
        <v>13493</v>
      </c>
      <c r="E67" s="328" t="s">
        <v>14521</v>
      </c>
      <c r="F67" s="346" t="s">
        <v>14640</v>
      </c>
      <c r="G67" s="293" t="s">
        <v>14811</v>
      </c>
      <c r="H67" s="173" t="s">
        <v>13778</v>
      </c>
      <c r="I67" s="293" t="s">
        <v>13825</v>
      </c>
      <c r="J67" s="293" t="s">
        <v>13809</v>
      </c>
      <c r="K67" s="287" t="s">
        <v>13623</v>
      </c>
      <c r="L67" s="300" t="s">
        <v>13786</v>
      </c>
      <c r="M67" s="293" t="s">
        <v>13770</v>
      </c>
    </row>
    <row r="68" spans="1:15" ht="148.5">
      <c r="A68" s="293" t="str">
        <f t="shared" si="4"/>
        <v>InstructionsA71</v>
      </c>
      <c r="B68" s="293" t="s">
        <v>542</v>
      </c>
      <c r="C68" s="293" t="s">
        <v>662</v>
      </c>
      <c r="D68" s="293" t="s">
        <v>13494</v>
      </c>
      <c r="E68" s="328" t="s">
        <v>14522</v>
      </c>
      <c r="F68" s="346" t="s">
        <v>14641</v>
      </c>
      <c r="G68" s="260" t="s">
        <v>13840</v>
      </c>
      <c r="H68" s="173" t="s">
        <v>13779</v>
      </c>
      <c r="I68" s="293" t="s">
        <v>13826</v>
      </c>
      <c r="J68" s="293" t="s">
        <v>13810</v>
      </c>
      <c r="K68" s="287" t="s">
        <v>13624</v>
      </c>
      <c r="L68" s="300" t="s">
        <v>13787</v>
      </c>
      <c r="M68" s="293" t="s">
        <v>13771</v>
      </c>
    </row>
    <row r="69" spans="1:15" ht="297">
      <c r="A69" s="293" t="str">
        <f t="shared" si="4"/>
        <v>InstructionsA72</v>
      </c>
      <c r="B69" s="293" t="s">
        <v>542</v>
      </c>
      <c r="C69" s="293" t="s">
        <v>663</v>
      </c>
      <c r="D69" s="293" t="s">
        <v>13495</v>
      </c>
      <c r="E69" s="328" t="s">
        <v>14523</v>
      </c>
      <c r="F69" s="346" t="s">
        <v>14642</v>
      </c>
      <c r="G69" s="293" t="s">
        <v>14812</v>
      </c>
      <c r="H69" s="173" t="s">
        <v>13780</v>
      </c>
      <c r="I69" s="293" t="s">
        <v>13827</v>
      </c>
      <c r="J69" s="293" t="s">
        <v>13811</v>
      </c>
      <c r="K69" s="287" t="s">
        <v>13625</v>
      </c>
      <c r="L69" s="300" t="s">
        <v>13788</v>
      </c>
      <c r="M69" s="293" t="s">
        <v>13772</v>
      </c>
    </row>
    <row r="70" spans="1:15" ht="94.5">
      <c r="A70" s="293" t="str">
        <f t="shared" si="4"/>
        <v>InstructionsA73</v>
      </c>
      <c r="B70" s="293" t="s">
        <v>542</v>
      </c>
      <c r="C70" s="293" t="s">
        <v>2693</v>
      </c>
      <c r="D70" s="293" t="s">
        <v>959</v>
      </c>
      <c r="E70" s="328" t="s">
        <v>13654</v>
      </c>
      <c r="F70" s="346" t="s">
        <v>14643</v>
      </c>
      <c r="G70" s="293" t="s">
        <v>849</v>
      </c>
      <c r="H70" s="173" t="s">
        <v>139</v>
      </c>
      <c r="I70" s="293" t="s">
        <v>79</v>
      </c>
      <c r="J70" s="293" t="s">
        <v>1387</v>
      </c>
      <c r="K70" s="287" t="s">
        <v>1146</v>
      </c>
      <c r="L70" s="300" t="s">
        <v>1280</v>
      </c>
      <c r="M70" s="293" t="s">
        <v>15129</v>
      </c>
    </row>
    <row r="71" spans="1:15" ht="40.5">
      <c r="A71" s="293" t="str">
        <f t="shared" si="4"/>
        <v>InstructionsA74</v>
      </c>
      <c r="B71" s="293" t="s">
        <v>542</v>
      </c>
      <c r="C71" s="293" t="s">
        <v>14359</v>
      </c>
      <c r="D71" s="293" t="s">
        <v>960</v>
      </c>
      <c r="E71" s="257" t="s">
        <v>13655</v>
      </c>
      <c r="F71" s="346"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6" t="s">
        <v>14645</v>
      </c>
      <c r="G72" s="293" t="s">
        <v>891</v>
      </c>
      <c r="H72" s="173" t="s">
        <v>1070</v>
      </c>
      <c r="I72" s="293" t="s">
        <v>81</v>
      </c>
      <c r="J72" s="293" t="s">
        <v>1071</v>
      </c>
      <c r="K72" s="287" t="s">
        <v>1148</v>
      </c>
      <c r="L72" s="300" t="s">
        <v>609</v>
      </c>
      <c r="M72" s="293" t="s">
        <v>15131</v>
      </c>
    </row>
    <row r="73" spans="1:15" ht="27">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14646</v>
      </c>
      <c r="G74" s="293" t="s">
        <v>364</v>
      </c>
      <c r="H74" s="173" t="s">
        <v>132</v>
      </c>
      <c r="I74" s="293" t="s">
        <v>82</v>
      </c>
      <c r="J74" s="293" t="s">
        <v>1364</v>
      </c>
      <c r="K74" s="287" t="s">
        <v>195</v>
      </c>
      <c r="L74" s="300" t="s">
        <v>161</v>
      </c>
      <c r="M74" s="293" t="s">
        <v>15132</v>
      </c>
    </row>
    <row r="75" spans="1:15" ht="67.5">
      <c r="A75" s="293" t="str">
        <f t="shared" ref="A75" si="5">B75&amp;C75</f>
        <v>DefinitionsB5</v>
      </c>
      <c r="B75" s="293" t="s">
        <v>971</v>
      </c>
      <c r="C75" s="293" t="s">
        <v>974</v>
      </c>
      <c r="D75" s="293" t="s">
        <v>14389</v>
      </c>
      <c r="E75" s="293" t="s">
        <v>14524</v>
      </c>
      <c r="F75" s="346" t="s">
        <v>14647</v>
      </c>
      <c r="G75" s="293" t="s">
        <v>14813</v>
      </c>
      <c r="H75" s="293" t="s">
        <v>14881</v>
      </c>
      <c r="I75" s="293" t="s">
        <v>14936</v>
      </c>
      <c r="J75" s="293" t="s">
        <v>15291</v>
      </c>
      <c r="K75" s="293" t="s">
        <v>14999</v>
      </c>
      <c r="L75" s="293" t="s">
        <v>15060</v>
      </c>
      <c r="M75" s="293" t="s">
        <v>15133</v>
      </c>
      <c r="N75" s="293" t="s">
        <v>14389</v>
      </c>
      <c r="O75" s="293" t="s">
        <v>14389</v>
      </c>
    </row>
    <row r="76" spans="1:15" ht="27">
      <c r="A76" s="293" t="str">
        <f>B76&amp;C76</f>
        <v>DefinitionsB6</v>
      </c>
      <c r="B76" s="293" t="s">
        <v>971</v>
      </c>
      <c r="C76" s="293" t="s">
        <v>975</v>
      </c>
      <c r="D76" s="293" t="s">
        <v>881</v>
      </c>
      <c r="E76" s="288" t="s">
        <v>581</v>
      </c>
      <c r="F76" s="346"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14650</v>
      </c>
      <c r="G78" s="293" t="s">
        <v>1073</v>
      </c>
      <c r="H78" s="173" t="s">
        <v>1074</v>
      </c>
      <c r="I78" s="293" t="s">
        <v>85</v>
      </c>
      <c r="J78" s="293" t="s">
        <v>102</v>
      </c>
      <c r="K78" s="287" t="s">
        <v>197</v>
      </c>
      <c r="L78" s="300" t="s">
        <v>612</v>
      </c>
      <c r="M78" s="293" t="s">
        <v>13550</v>
      </c>
      <c r="N78" s="187" t="s">
        <v>13526</v>
      </c>
    </row>
    <row r="79" spans="1:15" ht="40.5">
      <c r="A79" s="293" t="str">
        <f>B79&amp;C79</f>
        <v>DefinitionsB9</v>
      </c>
      <c r="B79" s="293" t="s">
        <v>971</v>
      </c>
      <c r="C79" s="293" t="s">
        <v>978</v>
      </c>
      <c r="D79" s="293" t="s">
        <v>890</v>
      </c>
      <c r="E79" s="257" t="s">
        <v>13551</v>
      </c>
      <c r="F79" s="346"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14652</v>
      </c>
      <c r="G80" s="293" t="s">
        <v>1075</v>
      </c>
      <c r="H80" s="293" t="s">
        <v>1076</v>
      </c>
      <c r="I80" s="293" t="s">
        <v>1076</v>
      </c>
      <c r="J80" s="293" t="s">
        <v>1366</v>
      </c>
      <c r="K80" s="287" t="s">
        <v>882</v>
      </c>
      <c r="L80" s="300" t="s">
        <v>1076</v>
      </c>
      <c r="M80" s="293" t="s">
        <v>13552</v>
      </c>
      <c r="N80" s="187" t="s">
        <v>13528</v>
      </c>
    </row>
    <row r="81" spans="1:14" ht="27">
      <c r="A81" s="293" t="str">
        <f t="shared" ref="A81" si="6">B81&amp;C81</f>
        <v>DefinitionsB11</v>
      </c>
      <c r="B81" s="293" t="s">
        <v>971</v>
      </c>
      <c r="C81" s="293" t="s">
        <v>980</v>
      </c>
      <c r="D81" s="293" t="s">
        <v>13545</v>
      </c>
      <c r="E81" s="257" t="s">
        <v>13553</v>
      </c>
      <c r="F81" s="346"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14654</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
      <c r="A86" s="293" t="str">
        <f t="shared" si="7"/>
        <v>DefinitionsB16</v>
      </c>
      <c r="B86" s="293" t="s">
        <v>971</v>
      </c>
      <c r="C86" s="293" t="s">
        <v>985</v>
      </c>
      <c r="D86" s="293" t="s">
        <v>14411</v>
      </c>
      <c r="E86" s="257" t="s">
        <v>13660</v>
      </c>
      <c r="F86" s="346"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14658</v>
      </c>
      <c r="G88" s="293" t="s">
        <v>13565</v>
      </c>
      <c r="H88" s="293" t="s">
        <v>350</v>
      </c>
      <c r="I88" s="293" t="s">
        <v>91</v>
      </c>
      <c r="J88" s="293" t="s">
        <v>107</v>
      </c>
      <c r="K88" s="287" t="s">
        <v>204</v>
      </c>
      <c r="L88" s="300" t="s">
        <v>166</v>
      </c>
      <c r="M88" s="293" t="s">
        <v>13566</v>
      </c>
      <c r="N88" s="187" t="s">
        <v>13534</v>
      </c>
    </row>
    <row r="89" spans="1:14" ht="27">
      <c r="A89" s="293" t="str">
        <f t="shared" si="7"/>
        <v>DefinitionsB19</v>
      </c>
      <c r="B89" s="293" t="s">
        <v>971</v>
      </c>
      <c r="C89" s="293" t="s">
        <v>988</v>
      </c>
      <c r="D89" s="293" t="s">
        <v>880</v>
      </c>
      <c r="E89" s="257" t="s">
        <v>13661</v>
      </c>
      <c r="F89" s="346"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
      <c r="A92" s="293" t="str">
        <f t="shared" si="7"/>
        <v>DefinitionsB22</v>
      </c>
      <c r="B92" s="293" t="s">
        <v>971</v>
      </c>
      <c r="C92" s="293" t="s">
        <v>991</v>
      </c>
      <c r="D92" s="293" t="s">
        <v>587</v>
      </c>
      <c r="E92" s="257" t="s">
        <v>13568</v>
      </c>
      <c r="F92" s="346" t="s">
        <v>14661</v>
      </c>
      <c r="G92" s="293" t="s">
        <v>369</v>
      </c>
      <c r="H92" s="293" t="s">
        <v>351</v>
      </c>
      <c r="I92" s="293" t="s">
        <v>92</v>
      </c>
      <c r="J92" s="293" t="s">
        <v>1368</v>
      </c>
      <c r="K92" s="287" t="s">
        <v>205</v>
      </c>
      <c r="L92" s="300" t="s">
        <v>616</v>
      </c>
      <c r="M92" s="293" t="s">
        <v>13569</v>
      </c>
      <c r="N92" s="187" t="s">
        <v>13541</v>
      </c>
    </row>
    <row r="93" spans="1:14" ht="27">
      <c r="A93" s="293" t="str">
        <f t="shared" si="7"/>
        <v>DefinitionsB23</v>
      </c>
      <c r="B93" s="293" t="s">
        <v>971</v>
      </c>
      <c r="C93" s="293" t="s">
        <v>992</v>
      </c>
      <c r="D93" s="293" t="s">
        <v>13498</v>
      </c>
      <c r="E93" s="257" t="s">
        <v>13663</v>
      </c>
      <c r="F93" s="346" t="s">
        <v>14662</v>
      </c>
      <c r="G93" s="293" t="s">
        <v>14814</v>
      </c>
      <c r="H93" s="293" t="s">
        <v>13579</v>
      </c>
      <c r="I93" s="293" t="s">
        <v>13580</v>
      </c>
      <c r="J93" s="293" t="s">
        <v>13498</v>
      </c>
      <c r="K93" s="287" t="s">
        <v>13626</v>
      </c>
      <c r="L93" s="308" t="s">
        <v>13498</v>
      </c>
      <c r="M93" s="293" t="s">
        <v>13773</v>
      </c>
      <c r="N93" s="187" t="s">
        <v>13612</v>
      </c>
    </row>
    <row r="94" spans="1:14" ht="27">
      <c r="A94" s="293" t="str">
        <f t="shared" si="7"/>
        <v>DefinitionsB24</v>
      </c>
      <c r="B94" s="293" t="s">
        <v>971</v>
      </c>
      <c r="C94" s="293" t="s">
        <v>1019</v>
      </c>
      <c r="D94" s="293" t="s">
        <v>13499</v>
      </c>
      <c r="E94" s="257" t="s">
        <v>13664</v>
      </c>
      <c r="F94" s="346" t="s">
        <v>14663</v>
      </c>
      <c r="G94" s="293" t="s">
        <v>14815</v>
      </c>
      <c r="H94" s="293" t="s">
        <v>345</v>
      </c>
      <c r="I94" s="293" t="s">
        <v>13499</v>
      </c>
      <c r="J94" s="293" t="s">
        <v>13499</v>
      </c>
      <c r="K94" s="287" t="s">
        <v>13627</v>
      </c>
      <c r="L94" s="300" t="s">
        <v>13789</v>
      </c>
      <c r="M94" s="293" t="s">
        <v>13774</v>
      </c>
      <c r="N94" s="187" t="s">
        <v>13596</v>
      </c>
    </row>
    <row r="95" spans="1:14" ht="101.5" customHeight="1">
      <c r="A95" s="293" t="str">
        <f t="shared" si="7"/>
        <v>DefinitionsB25</v>
      </c>
      <c r="B95" s="293" t="s">
        <v>971</v>
      </c>
      <c r="C95" s="293" t="s">
        <v>486</v>
      </c>
      <c r="D95" s="293" t="s">
        <v>13497</v>
      </c>
      <c r="E95" s="257" t="s">
        <v>13665</v>
      </c>
      <c r="F95" s="346"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14665</v>
      </c>
      <c r="G96" s="293" t="s">
        <v>1086</v>
      </c>
      <c r="H96" s="293" t="s">
        <v>879</v>
      </c>
      <c r="I96" s="293" t="s">
        <v>879</v>
      </c>
      <c r="J96" s="293" t="s">
        <v>879</v>
      </c>
      <c r="K96" s="287" t="s">
        <v>879</v>
      </c>
      <c r="L96" s="300" t="s">
        <v>879</v>
      </c>
      <c r="M96" s="293" t="s">
        <v>879</v>
      </c>
      <c r="N96" s="187" t="s">
        <v>13544</v>
      </c>
    </row>
    <row r="97" spans="1:14" ht="27">
      <c r="A97" s="293" t="str">
        <f t="shared" si="7"/>
        <v>DefinitionsB27</v>
      </c>
      <c r="B97" s="293" t="s">
        <v>971</v>
      </c>
      <c r="C97" s="293" t="s">
        <v>591</v>
      </c>
      <c r="D97" s="293" t="s">
        <v>1112</v>
      </c>
      <c r="E97" s="257" t="s">
        <v>1087</v>
      </c>
      <c r="F97" s="346"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14667</v>
      </c>
      <c r="G98" s="293" t="s">
        <v>370</v>
      </c>
      <c r="H98" s="293" t="s">
        <v>352</v>
      </c>
      <c r="I98" s="293" t="s">
        <v>93</v>
      </c>
      <c r="J98" s="293" t="s">
        <v>108</v>
      </c>
      <c r="K98" s="287" t="s">
        <v>206</v>
      </c>
      <c r="L98" s="300" t="s">
        <v>167</v>
      </c>
      <c r="M98" s="293" t="s">
        <v>13572</v>
      </c>
      <c r="N98" s="187" t="s">
        <v>13597</v>
      </c>
    </row>
    <row r="99" spans="1:14" ht="27">
      <c r="A99" s="293" t="str">
        <f t="shared" si="7"/>
        <v>DefinitionsB29</v>
      </c>
      <c r="B99" s="293" t="s">
        <v>971</v>
      </c>
      <c r="C99" s="293" t="s">
        <v>597</v>
      </c>
      <c r="D99" s="293" t="s">
        <v>600</v>
      </c>
      <c r="E99" s="257" t="s">
        <v>13667</v>
      </c>
      <c r="F99" s="346" t="s">
        <v>14668</v>
      </c>
      <c r="G99" s="293" t="s">
        <v>371</v>
      </c>
      <c r="H99" s="293" t="s">
        <v>1092</v>
      </c>
      <c r="I99" s="293" t="s">
        <v>94</v>
      </c>
      <c r="J99" s="293" t="s">
        <v>109</v>
      </c>
      <c r="K99" s="287" t="s">
        <v>207</v>
      </c>
      <c r="L99" s="300" t="s">
        <v>618</v>
      </c>
      <c r="M99" s="293" t="s">
        <v>13573</v>
      </c>
      <c r="N99" s="187" t="s">
        <v>13598</v>
      </c>
    </row>
    <row r="100" spans="1:14" ht="27">
      <c r="A100" s="293" t="str">
        <f t="shared" si="7"/>
        <v>DefinitionsB30</v>
      </c>
      <c r="B100" s="293" t="s">
        <v>971</v>
      </c>
      <c r="C100" s="293" t="s">
        <v>601</v>
      </c>
      <c r="D100" s="293" t="s">
        <v>603</v>
      </c>
      <c r="E100" s="257" t="s">
        <v>13668</v>
      </c>
      <c r="F100" s="346" t="s">
        <v>14669</v>
      </c>
      <c r="G100" s="293" t="s">
        <v>372</v>
      </c>
      <c r="H100" s="293" t="s">
        <v>1093</v>
      </c>
      <c r="I100" s="293" t="s">
        <v>95</v>
      </c>
      <c r="J100" s="293" t="s">
        <v>110</v>
      </c>
      <c r="K100" s="287" t="s">
        <v>208</v>
      </c>
      <c r="L100" s="300" t="s">
        <v>619</v>
      </c>
      <c r="M100" s="293" t="s">
        <v>13574</v>
      </c>
      <c r="N100" s="187" t="s">
        <v>13599</v>
      </c>
    </row>
    <row r="101" spans="1:14" ht="27">
      <c r="A101" s="293" t="str">
        <f t="shared" si="7"/>
        <v>DefinitionsB31</v>
      </c>
      <c r="B101" s="293" t="s">
        <v>971</v>
      </c>
      <c r="C101" s="293" t="s">
        <v>487</v>
      </c>
      <c r="D101" s="293" t="s">
        <v>604</v>
      </c>
      <c r="E101" s="257" t="s">
        <v>13669</v>
      </c>
      <c r="F101" s="346"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6" t="s">
        <v>14672</v>
      </c>
      <c r="G103" s="293" t="s">
        <v>374</v>
      </c>
      <c r="H103" s="293" t="s">
        <v>353</v>
      </c>
      <c r="I103" s="293" t="s">
        <v>98</v>
      </c>
      <c r="J103" s="293" t="s">
        <v>112</v>
      </c>
      <c r="K103" s="287" t="s">
        <v>210</v>
      </c>
      <c r="L103" s="300" t="s">
        <v>168</v>
      </c>
      <c r="M103" s="293" t="s">
        <v>15135</v>
      </c>
    </row>
    <row r="104" spans="1:14" ht="81">
      <c r="A104" s="293" t="str">
        <f t="shared" si="7"/>
        <v>DefinitionsC4</v>
      </c>
      <c r="B104" s="293" t="s">
        <v>971</v>
      </c>
      <c r="C104" s="293" t="s">
        <v>994</v>
      </c>
      <c r="D104" s="293" t="s">
        <v>1026</v>
      </c>
      <c r="E104" s="257" t="s">
        <v>14259</v>
      </c>
      <c r="F104" s="346"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6" t="s">
        <v>15484</v>
      </c>
      <c r="G105" s="293" t="s">
        <v>15319</v>
      </c>
      <c r="H105" s="293" t="s">
        <v>15321</v>
      </c>
      <c r="I105" s="293" t="s">
        <v>15323</v>
      </c>
      <c r="J105" s="293" t="s">
        <v>15320</v>
      </c>
      <c r="K105" s="287" t="s">
        <v>15322</v>
      </c>
      <c r="L105" s="300" t="s">
        <v>15324</v>
      </c>
      <c r="M105" s="293" t="s">
        <v>15325</v>
      </c>
    </row>
    <row r="106" spans="1:14" ht="189">
      <c r="A106" s="293" t="str">
        <f t="shared" ref="A106:A137" si="9">B106&amp;C106</f>
        <v>DefinitionsC6</v>
      </c>
      <c r="B106" s="293" t="s">
        <v>971</v>
      </c>
      <c r="C106" s="293" t="s">
        <v>996</v>
      </c>
      <c r="D106" s="295" t="s">
        <v>1145</v>
      </c>
      <c r="E106" s="327" t="s">
        <v>13671</v>
      </c>
      <c r="F106" s="347" t="s">
        <v>14674</v>
      </c>
      <c r="G106" s="295" t="s">
        <v>14817</v>
      </c>
      <c r="H106" s="295" t="s">
        <v>14882</v>
      </c>
      <c r="I106" s="295" t="s">
        <v>14937</v>
      </c>
      <c r="J106" s="295" t="s">
        <v>1388</v>
      </c>
      <c r="K106" s="289" t="s">
        <v>15000</v>
      </c>
      <c r="L106" s="301" t="s">
        <v>15061</v>
      </c>
      <c r="M106" s="295" t="s">
        <v>15137</v>
      </c>
    </row>
    <row r="107" spans="1:14" ht="135">
      <c r="A107" s="293" t="str">
        <f t="shared" si="9"/>
        <v>DefinitionsC7</v>
      </c>
      <c r="B107" s="293" t="s">
        <v>971</v>
      </c>
      <c r="C107" s="293" t="s">
        <v>997</v>
      </c>
      <c r="D107" s="293" t="s">
        <v>1028</v>
      </c>
      <c r="E107" s="257" t="s">
        <v>13672</v>
      </c>
      <c r="F107" s="346" t="s">
        <v>15485</v>
      </c>
      <c r="G107" s="293" t="s">
        <v>375</v>
      </c>
      <c r="H107" s="293" t="s">
        <v>14883</v>
      </c>
      <c r="I107" s="293" t="s">
        <v>100</v>
      </c>
      <c r="J107" s="293" t="s">
        <v>1389</v>
      </c>
      <c r="K107" s="287" t="s">
        <v>323</v>
      </c>
      <c r="L107" s="300" t="s">
        <v>13790</v>
      </c>
      <c r="M107" s="293" t="s">
        <v>13525</v>
      </c>
    </row>
    <row r="108" spans="1:14" ht="148.5">
      <c r="A108" s="293" t="str">
        <f t="shared" si="9"/>
        <v>DefinitionsC8</v>
      </c>
      <c r="B108" s="293" t="s">
        <v>971</v>
      </c>
      <c r="C108" s="293" t="s">
        <v>998</v>
      </c>
      <c r="D108" s="293" t="s">
        <v>1030</v>
      </c>
      <c r="E108" s="257" t="s">
        <v>13673</v>
      </c>
      <c r="F108" s="346" t="s">
        <v>14675</v>
      </c>
      <c r="G108" s="293" t="s">
        <v>376</v>
      </c>
      <c r="H108" s="173" t="s">
        <v>280</v>
      </c>
      <c r="I108" s="293" t="s">
        <v>101</v>
      </c>
      <c r="J108" s="293" t="s">
        <v>1390</v>
      </c>
      <c r="K108" s="287" t="s">
        <v>324</v>
      </c>
      <c r="L108" s="300" t="s">
        <v>170</v>
      </c>
      <c r="M108" s="293" t="s">
        <v>13526</v>
      </c>
    </row>
    <row r="109" spans="1:14" ht="67.5">
      <c r="A109" s="293" t="str">
        <f t="shared" si="9"/>
        <v>DefinitionsC9</v>
      </c>
      <c r="B109" s="293" t="s">
        <v>971</v>
      </c>
      <c r="C109" s="293" t="s">
        <v>999</v>
      </c>
      <c r="D109" s="293" t="s">
        <v>968</v>
      </c>
      <c r="E109" s="257" t="s">
        <v>13674</v>
      </c>
      <c r="F109" s="346"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14677</v>
      </c>
      <c r="G110" s="293" t="s">
        <v>1098</v>
      </c>
      <c r="H110" s="293" t="s">
        <v>1099</v>
      </c>
      <c r="I110" s="293" t="s">
        <v>1100</v>
      </c>
      <c r="J110" s="293" t="s">
        <v>1101</v>
      </c>
      <c r="K110" s="287" t="s">
        <v>326</v>
      </c>
      <c r="L110" s="300" t="s">
        <v>623</v>
      </c>
      <c r="M110" s="293" t="s">
        <v>13528</v>
      </c>
    </row>
    <row r="111" spans="1:14" ht="135">
      <c r="A111" s="293" t="str">
        <f t="shared" si="9"/>
        <v>DefinitionsC11</v>
      </c>
      <c r="B111" s="293" t="s">
        <v>971</v>
      </c>
      <c r="C111" s="293" t="s">
        <v>1001</v>
      </c>
      <c r="D111" s="293" t="s">
        <v>1031</v>
      </c>
      <c r="E111" s="328" t="s">
        <v>13675</v>
      </c>
      <c r="F111" s="346" t="s">
        <v>14678</v>
      </c>
      <c r="G111" s="293" t="s">
        <v>14819</v>
      </c>
      <c r="H111" s="293" t="s">
        <v>14885</v>
      </c>
      <c r="I111" s="293" t="s">
        <v>14939</v>
      </c>
      <c r="J111" s="293" t="s">
        <v>1391</v>
      </c>
      <c r="K111" s="287" t="s">
        <v>327</v>
      </c>
      <c r="L111" s="300" t="s">
        <v>13791</v>
      </c>
      <c r="M111" s="293" t="s">
        <v>13529</v>
      </c>
    </row>
    <row r="112" spans="1:14" ht="108">
      <c r="A112" s="293" t="str">
        <f t="shared" si="9"/>
        <v>DefinitionsC12</v>
      </c>
      <c r="B112" s="293" t="s">
        <v>971</v>
      </c>
      <c r="C112" s="293" t="s">
        <v>1002</v>
      </c>
      <c r="D112" s="293" t="s">
        <v>13504</v>
      </c>
      <c r="E112" s="328" t="s">
        <v>13676</v>
      </c>
      <c r="F112" s="346" t="s">
        <v>14679</v>
      </c>
      <c r="G112" s="293" t="s">
        <v>13586</v>
      </c>
      <c r="H112" s="293" t="s">
        <v>13587</v>
      </c>
      <c r="I112" s="293" t="s">
        <v>14940</v>
      </c>
      <c r="J112" s="293" t="s">
        <v>13813</v>
      </c>
      <c r="K112" s="287" t="s">
        <v>13588</v>
      </c>
      <c r="L112" s="300" t="s">
        <v>13589</v>
      </c>
      <c r="M112" s="293" t="s">
        <v>13590</v>
      </c>
    </row>
    <row r="113" spans="1:13" ht="135">
      <c r="A113" s="293" t="str">
        <f t="shared" si="9"/>
        <v>DefinitionsC13</v>
      </c>
      <c r="B113" s="293" t="s">
        <v>971</v>
      </c>
      <c r="C113" s="293" t="s">
        <v>1003</v>
      </c>
      <c r="D113" s="293" t="s">
        <v>13505</v>
      </c>
      <c r="E113" s="328" t="s">
        <v>13677</v>
      </c>
      <c r="F113" s="346"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6" t="s">
        <v>15486</v>
      </c>
      <c r="G114" s="293" t="s">
        <v>14820</v>
      </c>
      <c r="H114" s="293" t="s">
        <v>14886</v>
      </c>
      <c r="I114" s="293" t="s">
        <v>14941</v>
      </c>
      <c r="J114" s="293" t="s">
        <v>1370</v>
      </c>
      <c r="K114" s="287" t="s">
        <v>15001</v>
      </c>
      <c r="L114" s="300" t="s">
        <v>15062</v>
      </c>
      <c r="M114" s="293" t="s">
        <v>15138</v>
      </c>
    </row>
    <row r="115" spans="1:13" ht="229.5">
      <c r="A115" s="293" t="str">
        <f t="shared" si="9"/>
        <v>DefinitionsC15</v>
      </c>
      <c r="B115" s="293" t="s">
        <v>971</v>
      </c>
      <c r="C115" s="293" t="s">
        <v>1005</v>
      </c>
      <c r="D115" s="293" t="s">
        <v>1036</v>
      </c>
      <c r="E115" s="328" t="s">
        <v>13678</v>
      </c>
      <c r="F115" s="346" t="s">
        <v>14681</v>
      </c>
      <c r="G115" s="293" t="s">
        <v>552</v>
      </c>
      <c r="H115" s="293" t="s">
        <v>281</v>
      </c>
      <c r="I115" s="293" t="s">
        <v>212</v>
      </c>
      <c r="J115" s="293" t="s">
        <v>13815</v>
      </c>
      <c r="K115" s="287" t="s">
        <v>328</v>
      </c>
      <c r="L115" s="300" t="s">
        <v>171</v>
      </c>
      <c r="M115" s="293" t="s">
        <v>13531</v>
      </c>
    </row>
    <row r="116" spans="1:13" ht="108">
      <c r="A116" s="293" t="str">
        <f t="shared" si="9"/>
        <v>DefinitionsC16</v>
      </c>
      <c r="B116" s="293" t="s">
        <v>971</v>
      </c>
      <c r="C116" s="293" t="s">
        <v>1006</v>
      </c>
      <c r="D116" s="293" t="s">
        <v>1038</v>
      </c>
      <c r="E116" s="257" t="s">
        <v>13679</v>
      </c>
      <c r="F116" s="346" t="s">
        <v>14682</v>
      </c>
      <c r="G116" s="293" t="s">
        <v>553</v>
      </c>
      <c r="H116" s="293" t="s">
        <v>282</v>
      </c>
      <c r="I116" s="293" t="s">
        <v>213</v>
      </c>
      <c r="J116" s="293" t="s">
        <v>1371</v>
      </c>
      <c r="K116" s="287" t="s">
        <v>329</v>
      </c>
      <c r="L116" s="300" t="s">
        <v>172</v>
      </c>
      <c r="M116" s="293" t="s">
        <v>13532</v>
      </c>
    </row>
    <row r="117" spans="1:13" ht="310.5">
      <c r="A117" s="293" t="str">
        <f t="shared" si="9"/>
        <v>DefinitionsC17</v>
      </c>
      <c r="B117" s="293" t="s">
        <v>971</v>
      </c>
      <c r="C117" s="293" t="s">
        <v>1007</v>
      </c>
      <c r="D117" s="293" t="s">
        <v>1040</v>
      </c>
      <c r="E117" s="328" t="s">
        <v>14526</v>
      </c>
      <c r="F117" s="346" t="s">
        <v>14683</v>
      </c>
      <c r="G117" s="293" t="s">
        <v>14821</v>
      </c>
      <c r="H117" s="293" t="s">
        <v>14887</v>
      </c>
      <c r="I117" s="293" t="s">
        <v>14942</v>
      </c>
      <c r="J117" s="293" t="s">
        <v>1372</v>
      </c>
      <c r="K117" s="287" t="s">
        <v>15002</v>
      </c>
      <c r="L117" s="300" t="s">
        <v>15063</v>
      </c>
      <c r="M117" s="293" t="s">
        <v>15139</v>
      </c>
    </row>
    <row r="118" spans="1:13" ht="202.5">
      <c r="A118" s="293" t="str">
        <f t="shared" si="9"/>
        <v>DefinitionsC18</v>
      </c>
      <c r="B118" s="293" t="s">
        <v>971</v>
      </c>
      <c r="C118" s="293" t="s">
        <v>1008</v>
      </c>
      <c r="D118" s="293" t="s">
        <v>582</v>
      </c>
      <c r="E118" s="328" t="s">
        <v>14527</v>
      </c>
      <c r="F118" s="346" t="s">
        <v>14684</v>
      </c>
      <c r="G118" s="293" t="s">
        <v>14822</v>
      </c>
      <c r="H118" s="173" t="s">
        <v>14888</v>
      </c>
      <c r="I118" s="293" t="s">
        <v>14943</v>
      </c>
      <c r="J118" s="293" t="s">
        <v>1373</v>
      </c>
      <c r="K118" s="287" t="s">
        <v>15003</v>
      </c>
      <c r="L118" s="300" t="s">
        <v>15064</v>
      </c>
      <c r="M118" s="293" t="s">
        <v>15140</v>
      </c>
    </row>
    <row r="119" spans="1:13" ht="27">
      <c r="A119" s="293" t="str">
        <f t="shared" si="9"/>
        <v>DefinitionsC19</v>
      </c>
      <c r="B119" s="293" t="s">
        <v>971</v>
      </c>
      <c r="C119" s="293" t="s">
        <v>1009</v>
      </c>
      <c r="D119" s="293" t="s">
        <v>584</v>
      </c>
      <c r="E119" s="257" t="s">
        <v>889</v>
      </c>
      <c r="F119" s="339" t="s">
        <v>14685</v>
      </c>
      <c r="G119" s="293" t="s">
        <v>851</v>
      </c>
      <c r="H119" s="293" t="s">
        <v>852</v>
      </c>
      <c r="I119" s="293" t="s">
        <v>214</v>
      </c>
      <c r="J119" s="293" t="s">
        <v>853</v>
      </c>
      <c r="K119" s="287" t="s">
        <v>330</v>
      </c>
      <c r="L119" s="300" t="s">
        <v>624</v>
      </c>
      <c r="M119" s="293" t="s">
        <v>13535</v>
      </c>
    </row>
    <row r="120" spans="1:13" ht="67.5">
      <c r="A120" s="293" t="str">
        <f t="shared" si="9"/>
        <v>DefinitionsC20</v>
      </c>
      <c r="B120" s="293" t="s">
        <v>971</v>
      </c>
      <c r="C120" s="293" t="s">
        <v>1010</v>
      </c>
      <c r="D120" s="293" t="s">
        <v>970</v>
      </c>
      <c r="E120" s="257" t="s">
        <v>13536</v>
      </c>
      <c r="F120" s="339" t="s">
        <v>14686</v>
      </c>
      <c r="G120" s="293" t="s">
        <v>854</v>
      </c>
      <c r="H120" s="293" t="s">
        <v>283</v>
      </c>
      <c r="I120" s="293" t="s">
        <v>215</v>
      </c>
      <c r="J120" s="293" t="s">
        <v>855</v>
      </c>
      <c r="K120" s="287" t="s">
        <v>331</v>
      </c>
      <c r="L120" s="300" t="s">
        <v>625</v>
      </c>
      <c r="M120" s="293" t="s">
        <v>13537</v>
      </c>
    </row>
    <row r="121" spans="1:13" ht="27">
      <c r="A121" s="293" t="str">
        <f t="shared" si="9"/>
        <v>DefinitionsC21</v>
      </c>
      <c r="B121" s="293" t="s">
        <v>971</v>
      </c>
      <c r="C121" s="293" t="s">
        <v>1011</v>
      </c>
      <c r="D121" s="293" t="s">
        <v>13502</v>
      </c>
      <c r="E121" s="257" t="s">
        <v>13680</v>
      </c>
      <c r="F121" s="339" t="s">
        <v>14687</v>
      </c>
      <c r="G121" s="293" t="s">
        <v>14823</v>
      </c>
      <c r="H121" s="293" t="s">
        <v>13502</v>
      </c>
      <c r="I121" s="293" t="s">
        <v>13502</v>
      </c>
      <c r="J121" s="293" t="s">
        <v>13502</v>
      </c>
      <c r="K121" s="287" t="s">
        <v>13502</v>
      </c>
      <c r="L121" s="300" t="s">
        <v>13502</v>
      </c>
      <c r="M121" s="293" t="s">
        <v>13502</v>
      </c>
    </row>
    <row r="122" spans="1:13" ht="148.5">
      <c r="A122" s="293" t="str">
        <f t="shared" si="9"/>
        <v>DefinitionsC22</v>
      </c>
      <c r="B122" s="293" t="s">
        <v>971</v>
      </c>
      <c r="C122" s="293" t="s">
        <v>1012</v>
      </c>
      <c r="D122" s="293" t="s">
        <v>590</v>
      </c>
      <c r="E122" s="328" t="s">
        <v>13681</v>
      </c>
      <c r="F122" s="339" t="s">
        <v>14688</v>
      </c>
      <c r="G122" s="293" t="s">
        <v>13538</v>
      </c>
      <c r="H122" s="293" t="s">
        <v>13539</v>
      </c>
      <c r="I122" s="293" t="s">
        <v>216</v>
      </c>
      <c r="J122" s="293" t="s">
        <v>1374</v>
      </c>
      <c r="K122" s="287" t="s">
        <v>332</v>
      </c>
      <c r="L122" s="300" t="s">
        <v>173</v>
      </c>
      <c r="M122" s="293" t="s">
        <v>13540</v>
      </c>
    </row>
    <row r="123" spans="1:13" ht="108">
      <c r="A123" s="293" t="str">
        <f t="shared" si="9"/>
        <v>DefinitionsC23</v>
      </c>
      <c r="B123" s="293" t="s">
        <v>971</v>
      </c>
      <c r="C123" s="293" t="s">
        <v>1013</v>
      </c>
      <c r="D123" s="293" t="s">
        <v>13501</v>
      </c>
      <c r="E123" s="257" t="s">
        <v>13682</v>
      </c>
      <c r="F123" s="346" t="s">
        <v>14689</v>
      </c>
      <c r="G123" s="293" t="s">
        <v>14824</v>
      </c>
      <c r="H123" s="293" t="s">
        <v>13781</v>
      </c>
      <c r="I123" s="293" t="s">
        <v>13828</v>
      </c>
      <c r="J123" s="293" t="s">
        <v>13816</v>
      </c>
      <c r="K123" s="287" t="s">
        <v>13629</v>
      </c>
      <c r="L123" s="300" t="s">
        <v>15065</v>
      </c>
      <c r="M123" s="293" t="s">
        <v>13775</v>
      </c>
    </row>
    <row r="124" spans="1:13" ht="270">
      <c r="A124" s="293" t="str">
        <f t="shared" si="9"/>
        <v>DefinitionsC24</v>
      </c>
      <c r="B124" s="293" t="s">
        <v>971</v>
      </c>
      <c r="C124" s="293" t="s">
        <v>585</v>
      </c>
      <c r="D124" s="293" t="s">
        <v>15441</v>
      </c>
      <c r="E124" s="328" t="s">
        <v>13683</v>
      </c>
      <c r="F124" s="346" t="s">
        <v>15464</v>
      </c>
      <c r="G124" s="293" t="s">
        <v>14825</v>
      </c>
      <c r="H124" s="293" t="s">
        <v>15465</v>
      </c>
      <c r="I124" s="293" t="s">
        <v>13829</v>
      </c>
      <c r="J124" s="293" t="s">
        <v>15466</v>
      </c>
      <c r="K124" s="287" t="s">
        <v>15467</v>
      </c>
      <c r="L124" s="300" t="s">
        <v>15468</v>
      </c>
      <c r="M124" s="293" t="s">
        <v>15469</v>
      </c>
    </row>
    <row r="125" spans="1:13" ht="256.5">
      <c r="A125" s="293" t="str">
        <f t="shared" si="9"/>
        <v>DefinitionsC25</v>
      </c>
      <c r="B125" s="293" t="s">
        <v>971</v>
      </c>
      <c r="C125" s="293" t="s">
        <v>586</v>
      </c>
      <c r="D125" s="293" t="s">
        <v>13500</v>
      </c>
      <c r="E125" s="328" t="s">
        <v>14528</v>
      </c>
      <c r="F125" s="346" t="s">
        <v>14690</v>
      </c>
      <c r="G125" s="293" t="s">
        <v>14826</v>
      </c>
      <c r="H125" s="293" t="s">
        <v>14889</v>
      </c>
      <c r="I125" s="293" t="s">
        <v>14944</v>
      </c>
      <c r="J125" s="293" t="s">
        <v>13817</v>
      </c>
      <c r="K125" s="287" t="s">
        <v>15004</v>
      </c>
      <c r="L125" s="300" t="s">
        <v>15066</v>
      </c>
      <c r="M125" s="293" t="s">
        <v>15141</v>
      </c>
    </row>
    <row r="126" spans="1:13" ht="27">
      <c r="A126" s="293" t="str">
        <f t="shared" si="9"/>
        <v>DefinitionsC26</v>
      </c>
      <c r="B126" s="293" t="s">
        <v>971</v>
      </c>
      <c r="C126" s="293" t="s">
        <v>589</v>
      </c>
      <c r="D126" s="293" t="s">
        <v>593</v>
      </c>
      <c r="E126" s="257" t="s">
        <v>13684</v>
      </c>
      <c r="F126" s="346" t="s">
        <v>14691</v>
      </c>
      <c r="G126" s="293" t="s">
        <v>1102</v>
      </c>
      <c r="H126" s="293" t="s">
        <v>593</v>
      </c>
      <c r="I126" s="293" t="s">
        <v>217</v>
      </c>
      <c r="J126" s="293" t="s">
        <v>593</v>
      </c>
      <c r="K126" s="287" t="s">
        <v>593</v>
      </c>
      <c r="L126" s="300" t="s">
        <v>593</v>
      </c>
      <c r="M126" s="293" t="s">
        <v>13541</v>
      </c>
    </row>
    <row r="127" spans="1:13" ht="135">
      <c r="A127" s="293" t="str">
        <f t="shared" si="9"/>
        <v>DefinitionsC27</v>
      </c>
      <c r="B127" s="293" t="s">
        <v>971</v>
      </c>
      <c r="C127" s="293" t="s">
        <v>592</v>
      </c>
      <c r="D127" s="293" t="s">
        <v>596</v>
      </c>
      <c r="E127" s="328" t="s">
        <v>13685</v>
      </c>
      <c r="F127" s="346" t="s">
        <v>14692</v>
      </c>
      <c r="G127" s="293" t="s">
        <v>13542</v>
      </c>
      <c r="H127" s="293" t="s">
        <v>13543</v>
      </c>
      <c r="I127" s="293" t="s">
        <v>218</v>
      </c>
      <c r="J127" s="293" t="s">
        <v>1392</v>
      </c>
      <c r="K127" s="287" t="s">
        <v>333</v>
      </c>
      <c r="L127" s="300" t="s">
        <v>174</v>
      </c>
      <c r="M127" s="293" t="s">
        <v>13544</v>
      </c>
    </row>
    <row r="128" spans="1:13" ht="81">
      <c r="A128" s="293" t="str">
        <f t="shared" si="9"/>
        <v>DefinitionsC28</v>
      </c>
      <c r="B128" s="293" t="s">
        <v>971</v>
      </c>
      <c r="C128" s="293" t="s">
        <v>595</v>
      </c>
      <c r="D128" s="293" t="s">
        <v>13506</v>
      </c>
      <c r="E128" s="257" t="s">
        <v>13686</v>
      </c>
      <c r="F128" s="346" t="s">
        <v>14693</v>
      </c>
      <c r="G128" s="293" t="s">
        <v>14827</v>
      </c>
      <c r="H128" s="293" t="s">
        <v>13782</v>
      </c>
      <c r="I128" s="293" t="s">
        <v>15442</v>
      </c>
      <c r="J128" s="293" t="s">
        <v>13818</v>
      </c>
      <c r="K128" s="287" t="s">
        <v>13630</v>
      </c>
      <c r="L128" s="300" t="s">
        <v>13793</v>
      </c>
      <c r="M128" s="293" t="s">
        <v>13776</v>
      </c>
    </row>
    <row r="129" spans="1:13" ht="202.5">
      <c r="A129" s="293" t="str">
        <f t="shared" si="9"/>
        <v>DefinitionsC29</v>
      </c>
      <c r="B129" s="293" t="s">
        <v>971</v>
      </c>
      <c r="C129" s="293" t="s">
        <v>598</v>
      </c>
      <c r="D129" s="293" t="s">
        <v>13507</v>
      </c>
      <c r="E129" s="328" t="s">
        <v>13687</v>
      </c>
      <c r="F129" s="346" t="s">
        <v>14694</v>
      </c>
      <c r="G129" s="293" t="s">
        <v>13600</v>
      </c>
      <c r="H129" s="293" t="s">
        <v>13601</v>
      </c>
      <c r="I129" s="293" t="s">
        <v>13602</v>
      </c>
      <c r="J129" s="293" t="s">
        <v>13819</v>
      </c>
      <c r="K129" s="287" t="s">
        <v>13603</v>
      </c>
      <c r="L129" s="300" t="s">
        <v>13604</v>
      </c>
      <c r="M129" s="293" t="s">
        <v>13597</v>
      </c>
    </row>
    <row r="130" spans="1:13" ht="202.5">
      <c r="A130" s="293" t="str">
        <f t="shared" si="9"/>
        <v>DefinitionsC30</v>
      </c>
      <c r="B130" s="293" t="s">
        <v>971</v>
      </c>
      <c r="C130" s="293" t="s">
        <v>602</v>
      </c>
      <c r="D130" s="293" t="s">
        <v>13508</v>
      </c>
      <c r="E130" s="328" t="s">
        <v>14529</v>
      </c>
      <c r="F130" s="346" t="s">
        <v>14695</v>
      </c>
      <c r="G130" s="293" t="s">
        <v>14828</v>
      </c>
      <c r="H130" s="173" t="s">
        <v>13605</v>
      </c>
      <c r="I130" s="293" t="s">
        <v>14945</v>
      </c>
      <c r="J130" s="293" t="s">
        <v>13820</v>
      </c>
      <c r="K130" s="287" t="s">
        <v>13606</v>
      </c>
      <c r="L130" s="300" t="s">
        <v>13607</v>
      </c>
      <c r="M130" s="293" t="s">
        <v>13598</v>
      </c>
    </row>
    <row r="131" spans="1:13" ht="175.5">
      <c r="A131" s="293" t="str">
        <f t="shared" si="9"/>
        <v>DefinitionsC31</v>
      </c>
      <c r="B131" s="293" t="s">
        <v>971</v>
      </c>
      <c r="C131" s="293" t="s">
        <v>14388</v>
      </c>
      <c r="D131" s="293" t="s">
        <v>13509</v>
      </c>
      <c r="E131" s="328" t="s">
        <v>13688</v>
      </c>
      <c r="F131" s="346"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15142</v>
      </c>
    </row>
    <row r="134" spans="1:13" ht="27">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15144</v>
      </c>
    </row>
    <row r="136" spans="1:13" ht="40.5">
      <c r="A136" s="293" t="str">
        <f t="shared" si="9"/>
        <v>DeclarationB4</v>
      </c>
      <c r="B136" s="293" t="s">
        <v>1014</v>
      </c>
      <c r="C136" s="293" t="s">
        <v>973</v>
      </c>
      <c r="D136" s="293" t="s">
        <v>863</v>
      </c>
      <c r="E136" s="328" t="s">
        <v>13691</v>
      </c>
      <c r="F136" s="346" t="s">
        <v>14697</v>
      </c>
      <c r="G136" s="293" t="s">
        <v>893</v>
      </c>
      <c r="H136" s="293" t="s">
        <v>377</v>
      </c>
      <c r="I136" s="293" t="s">
        <v>219</v>
      </c>
      <c r="J136" s="293" t="s">
        <v>1375</v>
      </c>
      <c r="K136" s="287" t="s">
        <v>334</v>
      </c>
      <c r="L136" s="300" t="s">
        <v>454</v>
      </c>
      <c r="M136" s="293" t="s">
        <v>15145</v>
      </c>
    </row>
    <row r="137" spans="1:13" ht="43.5">
      <c r="A137" s="293" t="str">
        <f t="shared" si="9"/>
        <v>DeclarationB6</v>
      </c>
      <c r="B137" s="293" t="s">
        <v>1014</v>
      </c>
      <c r="C137" s="293" t="s">
        <v>975</v>
      </c>
      <c r="D137" s="293" t="s">
        <v>12719</v>
      </c>
      <c r="E137" s="293" t="s">
        <v>14530</v>
      </c>
      <c r="F137" s="341" t="s">
        <v>14698</v>
      </c>
      <c r="G137" s="302" t="s">
        <v>14830</v>
      </c>
      <c r="H137" s="290" t="s">
        <v>14890</v>
      </c>
      <c r="I137" s="302" t="s">
        <v>14946</v>
      </c>
      <c r="J137" s="302" t="s">
        <v>15292</v>
      </c>
      <c r="K137" s="303" t="s">
        <v>15005</v>
      </c>
      <c r="L137" s="304" t="s">
        <v>13794</v>
      </c>
      <c r="M137" s="302" t="s">
        <v>15146</v>
      </c>
    </row>
    <row r="138" spans="1:13" ht="54">
      <c r="A138" s="293" t="str">
        <f t="shared" ref="A138:A168" si="10">B138&amp;C138</f>
        <v>DeclarationB7</v>
      </c>
      <c r="B138" s="293" t="s">
        <v>1014</v>
      </c>
      <c r="C138" s="293" t="s">
        <v>976</v>
      </c>
      <c r="D138" s="293" t="s">
        <v>1059</v>
      </c>
      <c r="E138" s="328" t="s">
        <v>940</v>
      </c>
      <c r="F138" s="346"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6"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6" t="s">
        <v>14701</v>
      </c>
      <c r="G140" s="293" t="s">
        <v>554</v>
      </c>
      <c r="H140" s="293" t="s">
        <v>896</v>
      </c>
      <c r="I140" s="293" t="s">
        <v>222</v>
      </c>
      <c r="J140" s="293" t="s">
        <v>2280</v>
      </c>
      <c r="K140" s="287" t="s">
        <v>337</v>
      </c>
      <c r="L140" s="300" t="s">
        <v>457</v>
      </c>
      <c r="M140" s="293" t="s">
        <v>15149</v>
      </c>
    </row>
    <row r="141" spans="1:13">
      <c r="A141" s="293" t="str">
        <f t="shared" si="10"/>
        <v>DeclarationB10</v>
      </c>
      <c r="B141" s="293" t="s">
        <v>1014</v>
      </c>
      <c r="C141" s="293" t="s">
        <v>518</v>
      </c>
      <c r="D141" s="293" t="s">
        <v>515</v>
      </c>
      <c r="E141" s="257" t="s">
        <v>418</v>
      </c>
      <c r="F141" s="346" t="s">
        <v>14702</v>
      </c>
      <c r="G141" s="293" t="s">
        <v>555</v>
      </c>
      <c r="H141" s="293" t="s">
        <v>519</v>
      </c>
      <c r="I141" s="293" t="s">
        <v>223</v>
      </c>
      <c r="J141" s="293" t="s">
        <v>2281</v>
      </c>
      <c r="K141" s="287" t="s">
        <v>338</v>
      </c>
      <c r="L141" s="300" t="s">
        <v>522</v>
      </c>
      <c r="M141" s="293" t="s">
        <v>15150</v>
      </c>
    </row>
    <row r="142" spans="1:13" ht="27">
      <c r="A142" s="293" t="str">
        <f t="shared" si="10"/>
        <v>DeclarationB10A</v>
      </c>
      <c r="B142" s="293" t="s">
        <v>1014</v>
      </c>
      <c r="C142" s="293" t="s">
        <v>1460</v>
      </c>
      <c r="D142" s="293" t="s">
        <v>515</v>
      </c>
      <c r="E142" s="257" t="s">
        <v>418</v>
      </c>
      <c r="F142" s="346" t="s">
        <v>14702</v>
      </c>
      <c r="G142" s="293" t="s">
        <v>555</v>
      </c>
      <c r="H142" s="293" t="s">
        <v>519</v>
      </c>
      <c r="I142" s="293" t="s">
        <v>223</v>
      </c>
      <c r="J142" s="293" t="s">
        <v>2281</v>
      </c>
      <c r="K142" s="287" t="s">
        <v>338</v>
      </c>
      <c r="L142" s="300" t="s">
        <v>522</v>
      </c>
      <c r="M142" s="293" t="s">
        <v>15150</v>
      </c>
    </row>
    <row r="143" spans="1:13" ht="27">
      <c r="A143" s="293" t="str">
        <f t="shared" si="10"/>
        <v>DeclarationB10C</v>
      </c>
      <c r="B143" s="293" t="s">
        <v>1014</v>
      </c>
      <c r="C143" s="293" t="s">
        <v>1461</v>
      </c>
      <c r="D143" s="293" t="s">
        <v>516</v>
      </c>
      <c r="E143" s="257" t="s">
        <v>13694</v>
      </c>
      <c r="F143" s="346" t="s">
        <v>14703</v>
      </c>
      <c r="G143" s="293" t="s">
        <v>556</v>
      </c>
      <c r="H143" s="293" t="s">
        <v>520</v>
      </c>
      <c r="I143" s="293" t="s">
        <v>224</v>
      </c>
      <c r="J143" s="293" t="s">
        <v>2282</v>
      </c>
      <c r="K143" s="287" t="s">
        <v>339</v>
      </c>
      <c r="L143" s="300" t="s">
        <v>523</v>
      </c>
      <c r="M143" s="293" t="s">
        <v>15151</v>
      </c>
    </row>
    <row r="144" spans="1:13" ht="27">
      <c r="A144" s="293" t="str">
        <f t="shared" si="10"/>
        <v>DeclarationB10B</v>
      </c>
      <c r="B144" s="293" t="s">
        <v>1014</v>
      </c>
      <c r="C144" s="293" t="s">
        <v>1462</v>
      </c>
      <c r="D144" s="293" t="s">
        <v>517</v>
      </c>
      <c r="E144" s="328" t="s">
        <v>13695</v>
      </c>
      <c r="F144" s="346" t="s">
        <v>14704</v>
      </c>
      <c r="G144" s="293" t="s">
        <v>557</v>
      </c>
      <c r="H144" s="293" t="s">
        <v>379</v>
      </c>
      <c r="I144" s="293" t="s">
        <v>225</v>
      </c>
      <c r="J144" s="293" t="s">
        <v>521</v>
      </c>
      <c r="K144" s="287" t="s">
        <v>340</v>
      </c>
      <c r="L144" s="300" t="s">
        <v>524</v>
      </c>
      <c r="M144" s="293" t="s">
        <v>15152</v>
      </c>
    </row>
    <row r="145" spans="1:13" ht="27">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15153</v>
      </c>
    </row>
    <row r="146" spans="1:13" ht="27">
      <c r="A146" s="293" t="str">
        <f t="shared" si="10"/>
        <v>DeclarationB12</v>
      </c>
      <c r="B146" s="293" t="s">
        <v>1014</v>
      </c>
      <c r="C146" s="293" t="s">
        <v>981</v>
      </c>
      <c r="D146" s="293" t="s">
        <v>472</v>
      </c>
      <c r="E146" s="328" t="s">
        <v>13697</v>
      </c>
      <c r="F146" s="346" t="s">
        <v>14705</v>
      </c>
      <c r="G146" s="293" t="s">
        <v>1104</v>
      </c>
      <c r="H146" s="293" t="s">
        <v>380</v>
      </c>
      <c r="I146" s="293" t="s">
        <v>226</v>
      </c>
      <c r="J146" s="293" t="s">
        <v>2283</v>
      </c>
      <c r="K146" s="287" t="s">
        <v>341</v>
      </c>
      <c r="L146" s="300" t="s">
        <v>13795</v>
      </c>
      <c r="M146" s="293" t="s">
        <v>15154</v>
      </c>
    </row>
    <row r="147" spans="1:13" ht="27">
      <c r="A147" s="293" t="str">
        <f t="shared" si="10"/>
        <v>DeclarationB13</v>
      </c>
      <c r="B147" s="293" t="s">
        <v>1014</v>
      </c>
      <c r="C147" s="293" t="s">
        <v>982</v>
      </c>
      <c r="D147" s="293" t="s">
        <v>473</v>
      </c>
      <c r="E147" s="328" t="s">
        <v>13698</v>
      </c>
      <c r="F147" s="346" t="s">
        <v>14706</v>
      </c>
      <c r="G147" s="293" t="s">
        <v>558</v>
      </c>
      <c r="H147" s="293" t="s">
        <v>381</v>
      </c>
      <c r="I147" s="293" t="s">
        <v>227</v>
      </c>
      <c r="J147" s="293" t="s">
        <v>2284</v>
      </c>
      <c r="K147" s="287" t="s">
        <v>13832</v>
      </c>
      <c r="L147" s="300" t="s">
        <v>13796</v>
      </c>
      <c r="M147" s="293" t="s">
        <v>15155</v>
      </c>
    </row>
    <row r="148" spans="1:13">
      <c r="A148" s="293" t="str">
        <f t="shared" si="10"/>
        <v>DeclarationB14</v>
      </c>
      <c r="B148" s="293" t="s">
        <v>1014</v>
      </c>
      <c r="C148" s="293" t="s">
        <v>983</v>
      </c>
      <c r="D148" s="293" t="s">
        <v>857</v>
      </c>
      <c r="E148" s="257" t="s">
        <v>13699</v>
      </c>
      <c r="F148" s="346" t="s">
        <v>14707</v>
      </c>
      <c r="G148" s="293" t="s">
        <v>1105</v>
      </c>
      <c r="H148" s="293" t="s">
        <v>897</v>
      </c>
      <c r="I148" s="293" t="s">
        <v>228</v>
      </c>
      <c r="J148" s="293" t="s">
        <v>897</v>
      </c>
      <c r="K148" s="287" t="s">
        <v>342</v>
      </c>
      <c r="L148" s="300" t="s">
        <v>458</v>
      </c>
      <c r="M148" s="293" t="s">
        <v>15156</v>
      </c>
    </row>
    <row r="149" spans="1:13">
      <c r="A149" s="293" t="str">
        <f t="shared" si="10"/>
        <v>DeclarationB15</v>
      </c>
      <c r="B149" s="293" t="s">
        <v>1014</v>
      </c>
      <c r="C149" s="293" t="s">
        <v>984</v>
      </c>
      <c r="D149" s="293" t="s">
        <v>474</v>
      </c>
      <c r="E149" s="257" t="s">
        <v>13700</v>
      </c>
      <c r="F149" s="346" t="s">
        <v>14708</v>
      </c>
      <c r="G149" s="293" t="s">
        <v>898</v>
      </c>
      <c r="H149" s="293" t="s">
        <v>382</v>
      </c>
      <c r="I149" s="293" t="s">
        <v>229</v>
      </c>
      <c r="J149" s="293" t="s">
        <v>2285</v>
      </c>
      <c r="K149" s="287" t="s">
        <v>13833</v>
      </c>
      <c r="L149" s="300" t="s">
        <v>175</v>
      </c>
      <c r="M149" s="293" t="s">
        <v>15157</v>
      </c>
    </row>
    <row r="150" spans="1:13">
      <c r="A150" s="293" t="str">
        <f t="shared" si="10"/>
        <v>DeclarationB16</v>
      </c>
      <c r="B150" s="293" t="s">
        <v>1014</v>
      </c>
      <c r="C150" s="293" t="s">
        <v>985</v>
      </c>
      <c r="D150" s="293" t="s">
        <v>475</v>
      </c>
      <c r="E150" s="257" t="s">
        <v>13701</v>
      </c>
      <c r="F150" s="346" t="s">
        <v>14709</v>
      </c>
      <c r="G150" s="293" t="s">
        <v>1106</v>
      </c>
      <c r="H150" s="293" t="s">
        <v>383</v>
      </c>
      <c r="I150" s="293" t="s">
        <v>230</v>
      </c>
      <c r="J150" s="293" t="s">
        <v>2286</v>
      </c>
      <c r="K150" s="287" t="s">
        <v>13834</v>
      </c>
      <c r="L150" s="300" t="s">
        <v>176</v>
      </c>
      <c r="M150" s="293" t="s">
        <v>15158</v>
      </c>
    </row>
    <row r="151" spans="1:13">
      <c r="A151" s="293" t="str">
        <f t="shared" si="10"/>
        <v>DeclarationB17</v>
      </c>
      <c r="B151" s="293" t="s">
        <v>1014</v>
      </c>
      <c r="C151" s="293" t="s">
        <v>986</v>
      </c>
      <c r="D151" s="293" t="s">
        <v>476</v>
      </c>
      <c r="E151" s="257" t="s">
        <v>13702</v>
      </c>
      <c r="F151" s="346" t="s">
        <v>14710</v>
      </c>
      <c r="G151" s="293" t="s">
        <v>559</v>
      </c>
      <c r="H151" s="293" t="s">
        <v>384</v>
      </c>
      <c r="I151" s="293" t="s">
        <v>231</v>
      </c>
      <c r="J151" s="293" t="s">
        <v>2287</v>
      </c>
      <c r="K151" s="287" t="s">
        <v>13835</v>
      </c>
      <c r="L151" s="300" t="s">
        <v>177</v>
      </c>
      <c r="M151" s="293" t="s">
        <v>15159</v>
      </c>
    </row>
    <row r="152" spans="1:13">
      <c r="A152" s="293" t="str">
        <f t="shared" si="10"/>
        <v>DeclarationB18</v>
      </c>
      <c r="B152" s="293" t="s">
        <v>1014</v>
      </c>
      <c r="C152" s="293" t="s">
        <v>987</v>
      </c>
      <c r="D152" s="293" t="s">
        <v>507</v>
      </c>
      <c r="E152" s="257" t="s">
        <v>13703</v>
      </c>
      <c r="F152" s="346" t="s">
        <v>14711</v>
      </c>
      <c r="G152" s="293" t="s">
        <v>560</v>
      </c>
      <c r="H152" s="293" t="s">
        <v>133</v>
      </c>
      <c r="I152" s="293" t="s">
        <v>232</v>
      </c>
      <c r="J152" s="293" t="s">
        <v>1397</v>
      </c>
      <c r="K152" s="287" t="s">
        <v>13836</v>
      </c>
      <c r="L152" s="300" t="s">
        <v>178</v>
      </c>
      <c r="M152" s="293" t="s">
        <v>15160</v>
      </c>
    </row>
    <row r="153" spans="1:13">
      <c r="A153" s="293" t="str">
        <f t="shared" si="10"/>
        <v>DeclarationB19</v>
      </c>
      <c r="B153" s="293" t="s">
        <v>1014</v>
      </c>
      <c r="C153" s="293" t="s">
        <v>988</v>
      </c>
      <c r="D153" s="293" t="s">
        <v>508</v>
      </c>
      <c r="E153" s="257" t="s">
        <v>13704</v>
      </c>
      <c r="F153" s="346" t="s">
        <v>14712</v>
      </c>
      <c r="G153" s="293" t="s">
        <v>561</v>
      </c>
      <c r="H153" s="293" t="s">
        <v>644</v>
      </c>
      <c r="I153" s="293" t="s">
        <v>13830</v>
      </c>
      <c r="J153" s="293" t="s">
        <v>2288</v>
      </c>
      <c r="K153" s="287" t="s">
        <v>13831</v>
      </c>
      <c r="L153" s="300" t="s">
        <v>179</v>
      </c>
      <c r="M153" s="293" t="s">
        <v>15161</v>
      </c>
    </row>
    <row r="154" spans="1:13">
      <c r="A154" s="293" t="str">
        <f t="shared" si="10"/>
        <v>DeclarationB20</v>
      </c>
      <c r="B154" s="293" t="s">
        <v>1014</v>
      </c>
      <c r="C154" s="293" t="s">
        <v>989</v>
      </c>
      <c r="D154" s="293" t="s">
        <v>509</v>
      </c>
      <c r="E154" s="257" t="s">
        <v>13705</v>
      </c>
      <c r="F154" s="346" t="s">
        <v>14713</v>
      </c>
      <c r="G154" s="293" t="s">
        <v>562</v>
      </c>
      <c r="H154" s="293" t="s">
        <v>385</v>
      </c>
      <c r="I154" s="293" t="s">
        <v>233</v>
      </c>
      <c r="J154" s="293" t="s">
        <v>2289</v>
      </c>
      <c r="K154" s="287" t="s">
        <v>13837</v>
      </c>
      <c r="L154" s="300" t="s">
        <v>180</v>
      </c>
      <c r="M154" s="293" t="s">
        <v>15162</v>
      </c>
    </row>
    <row r="155" spans="1:13">
      <c r="A155" s="293" t="str">
        <f t="shared" si="10"/>
        <v>DeclarationB21</v>
      </c>
      <c r="B155" s="293" t="s">
        <v>1014</v>
      </c>
      <c r="C155" s="293" t="s">
        <v>990</v>
      </c>
      <c r="D155" s="293" t="s">
        <v>14260</v>
      </c>
      <c r="E155" s="257" t="s">
        <v>14261</v>
      </c>
      <c r="F155" s="335" t="s">
        <v>14262</v>
      </c>
      <c r="G155" s="293" t="s">
        <v>14263</v>
      </c>
      <c r="H155" s="293" t="s">
        <v>386</v>
      </c>
      <c r="I155" s="293" t="s">
        <v>14264</v>
      </c>
      <c r="J155" s="293" t="s">
        <v>14265</v>
      </c>
      <c r="K155" s="287" t="s">
        <v>14266</v>
      </c>
      <c r="L155" s="300" t="s">
        <v>14267</v>
      </c>
      <c r="M155" s="293" t="s">
        <v>14268</v>
      </c>
    </row>
    <row r="156" spans="1:13">
      <c r="A156" s="293" t="str">
        <f t="shared" si="10"/>
        <v>DeclarationB22</v>
      </c>
      <c r="B156" s="293" t="s">
        <v>1014</v>
      </c>
      <c r="C156" s="293" t="s">
        <v>991</v>
      </c>
      <c r="D156" s="293" t="s">
        <v>477</v>
      </c>
      <c r="E156" s="288" t="s">
        <v>13706</v>
      </c>
      <c r="F156" s="346" t="s">
        <v>14714</v>
      </c>
      <c r="G156" s="293" t="s">
        <v>563</v>
      </c>
      <c r="H156" s="293" t="s">
        <v>387</v>
      </c>
      <c r="I156" s="293" t="s">
        <v>234</v>
      </c>
      <c r="J156" s="293" t="s">
        <v>1398</v>
      </c>
      <c r="K156" s="287" t="s">
        <v>13838</v>
      </c>
      <c r="L156" s="300" t="s">
        <v>181</v>
      </c>
      <c r="M156" s="293" t="s">
        <v>15163</v>
      </c>
    </row>
    <row r="157" spans="1:13" ht="27">
      <c r="A157" s="293" t="str">
        <f t="shared" si="10"/>
        <v>DeclarationB24</v>
      </c>
      <c r="B157" s="293" t="s">
        <v>1014</v>
      </c>
      <c r="C157" s="293" t="s">
        <v>1019</v>
      </c>
      <c r="D157" s="293" t="s">
        <v>14400</v>
      </c>
      <c r="E157" s="257" t="s">
        <v>14401</v>
      </c>
      <c r="F157" s="346" t="s">
        <v>14715</v>
      </c>
      <c r="G157" s="293" t="s">
        <v>14402</v>
      </c>
      <c r="H157" s="293" t="s">
        <v>14403</v>
      </c>
      <c r="I157" s="293" t="s">
        <v>14404</v>
      </c>
      <c r="J157" s="293" t="s">
        <v>14405</v>
      </c>
      <c r="K157" s="287" t="s">
        <v>14406</v>
      </c>
      <c r="L157" s="300" t="s">
        <v>14407</v>
      </c>
      <c r="M157" s="293" t="s">
        <v>14408</v>
      </c>
    </row>
    <row r="158" spans="1:13" ht="29">
      <c r="A158" s="293" t="str">
        <f t="shared" si="10"/>
        <v>DeclarationB25</v>
      </c>
      <c r="B158" s="293" t="s">
        <v>1014</v>
      </c>
      <c r="C158" s="293" t="s">
        <v>486</v>
      </c>
      <c r="D158" s="295" t="s">
        <v>12744</v>
      </c>
      <c r="E158" s="258" t="s">
        <v>13707</v>
      </c>
      <c r="F158" s="341" t="s">
        <v>14716</v>
      </c>
      <c r="G158" s="302" t="s">
        <v>14831</v>
      </c>
      <c r="H158" s="302" t="s">
        <v>14891</v>
      </c>
      <c r="I158" s="302" t="s">
        <v>14947</v>
      </c>
      <c r="J158" s="302" t="s">
        <v>15293</v>
      </c>
      <c r="K158" s="303" t="s">
        <v>15006</v>
      </c>
      <c r="L158" s="304" t="s">
        <v>13797</v>
      </c>
      <c r="M158" s="302" t="s">
        <v>15164</v>
      </c>
    </row>
    <row r="159" spans="1:13" ht="14.5">
      <c r="A159" s="293" t="str">
        <f t="shared" si="10"/>
        <v>DeclarationB31</v>
      </c>
      <c r="B159" s="293" t="s">
        <v>1014</v>
      </c>
      <c r="C159" s="293" t="s">
        <v>487</v>
      </c>
      <c r="D159" s="295" t="s">
        <v>12774</v>
      </c>
      <c r="E159" s="258" t="s">
        <v>12775</v>
      </c>
      <c r="F159" s="341" t="s">
        <v>14717</v>
      </c>
      <c r="G159" s="290" t="s">
        <v>12776</v>
      </c>
      <c r="H159" s="302" t="s">
        <v>14892</v>
      </c>
      <c r="I159" s="290" t="s">
        <v>12777</v>
      </c>
      <c r="J159" s="290" t="s">
        <v>12778</v>
      </c>
      <c r="K159" s="303" t="s">
        <v>12779</v>
      </c>
      <c r="L159" s="304" t="s">
        <v>12780</v>
      </c>
      <c r="M159" s="290" t="s">
        <v>12781</v>
      </c>
    </row>
    <row r="160" spans="1:13" ht="54">
      <c r="A160" s="293" t="str">
        <f t="shared" si="10"/>
        <v>DeclarationB37</v>
      </c>
      <c r="B160" s="293" t="s">
        <v>1014</v>
      </c>
      <c r="C160" s="293" t="s">
        <v>488</v>
      </c>
      <c r="D160" s="295" t="s">
        <v>2404</v>
      </c>
      <c r="E160" s="288" t="s">
        <v>13708</v>
      </c>
      <c r="F160" s="347" t="s">
        <v>14718</v>
      </c>
      <c r="G160" s="295" t="s">
        <v>2485</v>
      </c>
      <c r="H160" s="295" t="s">
        <v>2486</v>
      </c>
      <c r="I160" s="295" t="s">
        <v>2487</v>
      </c>
      <c r="J160" s="295" t="s">
        <v>2488</v>
      </c>
      <c r="K160" s="289" t="s">
        <v>2489</v>
      </c>
      <c r="L160" s="301" t="s">
        <v>2490</v>
      </c>
      <c r="M160" s="295" t="s">
        <v>2491</v>
      </c>
    </row>
    <row r="161" spans="1:13" ht="40.5">
      <c r="A161" s="293" t="str">
        <f t="shared" si="10"/>
        <v>DeclarationB43</v>
      </c>
      <c r="B161" s="293" t="s">
        <v>1014</v>
      </c>
      <c r="C161" s="293" t="s">
        <v>489</v>
      </c>
      <c r="D161" s="295" t="s">
        <v>14281</v>
      </c>
      <c r="E161" s="295" t="s">
        <v>14531</v>
      </c>
      <c r="F161" s="347" t="s">
        <v>15487</v>
      </c>
      <c r="G161" s="295" t="s">
        <v>14832</v>
      </c>
      <c r="H161" s="295" t="s">
        <v>14893</v>
      </c>
      <c r="I161" s="295" t="s">
        <v>14948</v>
      </c>
      <c r="J161" s="295" t="s">
        <v>15326</v>
      </c>
      <c r="K161" s="295" t="s">
        <v>15007</v>
      </c>
      <c r="L161" s="295" t="s">
        <v>15067</v>
      </c>
      <c r="M161" s="295" t="s">
        <v>15165</v>
      </c>
    </row>
    <row r="162" spans="1:13" ht="40.5">
      <c r="A162" s="293" t="str">
        <f t="shared" si="10"/>
        <v>DeclarationB49</v>
      </c>
      <c r="B162" s="293" t="s">
        <v>1014</v>
      </c>
      <c r="C162" s="293" t="s">
        <v>490</v>
      </c>
      <c r="D162" s="295" t="s">
        <v>14272</v>
      </c>
      <c r="E162" s="288" t="s">
        <v>14273</v>
      </c>
      <c r="F162" s="347" t="s">
        <v>14719</v>
      </c>
      <c r="G162" s="295" t="s">
        <v>14274</v>
      </c>
      <c r="H162" s="295" t="s">
        <v>14275</v>
      </c>
      <c r="I162" s="295" t="s">
        <v>14276</v>
      </c>
      <c r="J162" s="295" t="s">
        <v>14277</v>
      </c>
      <c r="K162" s="289" t="s">
        <v>14278</v>
      </c>
      <c r="L162" s="301" t="s">
        <v>14279</v>
      </c>
      <c r="M162" s="295" t="s">
        <v>14280</v>
      </c>
    </row>
    <row r="163" spans="1:13" ht="29">
      <c r="A163" s="293" t="str">
        <f t="shared" si="10"/>
        <v>DeclarationB55</v>
      </c>
      <c r="B163" s="293" t="s">
        <v>1014</v>
      </c>
      <c r="C163" s="293" t="s">
        <v>491</v>
      </c>
      <c r="D163" s="295" t="s">
        <v>14282</v>
      </c>
      <c r="E163" s="329" t="s">
        <v>14532</v>
      </c>
      <c r="F163" s="344" t="s">
        <v>14283</v>
      </c>
      <c r="G163" s="290" t="s">
        <v>14284</v>
      </c>
      <c r="H163" s="290" t="s">
        <v>14285</v>
      </c>
      <c r="I163" s="290" t="s">
        <v>14286</v>
      </c>
      <c r="J163" s="290" t="s">
        <v>14287</v>
      </c>
      <c r="K163" s="303" t="s">
        <v>14288</v>
      </c>
      <c r="L163" s="304" t="s">
        <v>14289</v>
      </c>
      <c r="M163" s="290" t="s">
        <v>14290</v>
      </c>
    </row>
    <row r="164" spans="1:13" ht="29">
      <c r="A164" s="293" t="str">
        <f t="shared" si="10"/>
        <v>DeclarationB61</v>
      </c>
      <c r="B164" s="293" t="s">
        <v>1014</v>
      </c>
      <c r="C164" s="293" t="s">
        <v>1022</v>
      </c>
      <c r="D164" s="295" t="s">
        <v>14291</v>
      </c>
      <c r="E164" s="327" t="s">
        <v>14292</v>
      </c>
      <c r="F164" s="347" t="s">
        <v>14720</v>
      </c>
      <c r="G164" s="295" t="s">
        <v>14293</v>
      </c>
      <c r="H164" s="295" t="s">
        <v>14294</v>
      </c>
      <c r="I164" s="295" t="s">
        <v>14295</v>
      </c>
      <c r="J164" s="295" t="s">
        <v>14296</v>
      </c>
      <c r="K164" s="289" t="s">
        <v>14297</v>
      </c>
      <c r="L164" s="301" t="s">
        <v>14298</v>
      </c>
      <c r="M164" s="295" t="s">
        <v>14299</v>
      </c>
    </row>
    <row r="165" spans="1:13" ht="40.5">
      <c r="A165" s="293" t="str">
        <f t="shared" si="10"/>
        <v>DeclarationB67</v>
      </c>
      <c r="B165" s="293" t="s">
        <v>1014</v>
      </c>
      <c r="C165" s="293" t="s">
        <v>1272</v>
      </c>
      <c r="D165" s="295" t="s">
        <v>14300</v>
      </c>
      <c r="E165" s="327" t="s">
        <v>14301</v>
      </c>
      <c r="F165" s="347" t="s">
        <v>14721</v>
      </c>
      <c r="G165" s="295" t="s">
        <v>14302</v>
      </c>
      <c r="H165" s="295" t="s">
        <v>14303</v>
      </c>
      <c r="I165" s="295" t="s">
        <v>14304</v>
      </c>
      <c r="J165" s="295" t="s">
        <v>14305</v>
      </c>
      <c r="K165" s="289" t="s">
        <v>14306</v>
      </c>
      <c r="L165" s="301" t="s">
        <v>14307</v>
      </c>
      <c r="M165" s="295" t="s">
        <v>14308</v>
      </c>
    </row>
    <row r="166" spans="1:13" ht="27">
      <c r="A166" s="293" t="str">
        <f t="shared" si="10"/>
        <v>DeclarationB73</v>
      </c>
      <c r="B166" s="293" t="s">
        <v>1014</v>
      </c>
      <c r="C166" s="293" t="s">
        <v>1282</v>
      </c>
      <c r="D166" s="293" t="s">
        <v>1060</v>
      </c>
      <c r="E166" s="328" t="s">
        <v>13709</v>
      </c>
      <c r="F166" s="346" t="s">
        <v>14722</v>
      </c>
      <c r="G166" s="293" t="s">
        <v>942</v>
      </c>
      <c r="H166" s="293" t="s">
        <v>1260</v>
      </c>
      <c r="I166" s="293" t="s">
        <v>235</v>
      </c>
      <c r="J166" s="293" t="s">
        <v>1268</v>
      </c>
      <c r="K166" s="287" t="s">
        <v>271</v>
      </c>
      <c r="L166" s="300" t="s">
        <v>636</v>
      </c>
      <c r="M166" s="293" t="s">
        <v>15166</v>
      </c>
    </row>
    <row r="167" spans="1:13" ht="27">
      <c r="A167" s="293" t="str">
        <f t="shared" si="10"/>
        <v>DeclarationB75</v>
      </c>
      <c r="B167" s="293" t="s">
        <v>1014</v>
      </c>
      <c r="C167" s="293" t="s">
        <v>1283</v>
      </c>
      <c r="D167" s="293" t="s">
        <v>15295</v>
      </c>
      <c r="E167" s="293" t="s">
        <v>14533</v>
      </c>
      <c r="F167" s="346" t="s">
        <v>14723</v>
      </c>
      <c r="G167" s="293" t="s">
        <v>14832</v>
      </c>
      <c r="H167" s="293" t="s">
        <v>14894</v>
      </c>
      <c r="I167" s="293" t="s">
        <v>14949</v>
      </c>
      <c r="J167" s="293" t="s">
        <v>15294</v>
      </c>
      <c r="K167" s="293" t="s">
        <v>15008</v>
      </c>
      <c r="L167" s="293" t="s">
        <v>15068</v>
      </c>
      <c r="M167" s="293" t="s">
        <v>15167</v>
      </c>
    </row>
    <row r="168" spans="1:13" ht="67.5">
      <c r="A168" s="293" t="str">
        <f t="shared" si="10"/>
        <v>DeclarationB77</v>
      </c>
      <c r="B168" s="293" t="s">
        <v>1014</v>
      </c>
      <c r="C168" s="293" t="s">
        <v>1284</v>
      </c>
      <c r="D168" s="293" t="s">
        <v>15297</v>
      </c>
      <c r="E168" s="293" t="s">
        <v>14534</v>
      </c>
      <c r="F168" s="346" t="s">
        <v>14724</v>
      </c>
      <c r="G168" s="293" t="s">
        <v>14833</v>
      </c>
      <c r="H168" s="293" t="s">
        <v>14895</v>
      </c>
      <c r="I168" s="293" t="s">
        <v>14950</v>
      </c>
      <c r="J168" s="293" t="s">
        <v>15296</v>
      </c>
      <c r="K168" s="293" t="s">
        <v>15009</v>
      </c>
      <c r="L168" s="293" t="s">
        <v>15069</v>
      </c>
      <c r="M168" s="293" t="s">
        <v>15168</v>
      </c>
    </row>
    <row r="169" spans="1:13" ht="54">
      <c r="A169" s="293" t="str">
        <f t="shared" ref="A169" si="11">B169&amp;C169</f>
        <v>DeclarationB79</v>
      </c>
      <c r="B169" s="293" t="s">
        <v>1014</v>
      </c>
      <c r="C169" s="293" t="s">
        <v>492</v>
      </c>
      <c r="D169" s="295" t="s">
        <v>14310</v>
      </c>
      <c r="E169" s="327" t="s">
        <v>14311</v>
      </c>
      <c r="F169" s="347" t="s">
        <v>15488</v>
      </c>
      <c r="G169" s="295" t="s">
        <v>14312</v>
      </c>
      <c r="H169" s="295" t="s">
        <v>14313</v>
      </c>
      <c r="I169" s="295" t="s">
        <v>14314</v>
      </c>
      <c r="J169" s="295" t="s">
        <v>14315</v>
      </c>
      <c r="K169" s="289" t="s">
        <v>14316</v>
      </c>
      <c r="L169" s="301" t="s">
        <v>14317</v>
      </c>
      <c r="M169" s="295" t="s">
        <v>14318</v>
      </c>
    </row>
    <row r="170" spans="1:13" ht="27">
      <c r="A170" s="293" t="str">
        <f t="shared" ref="A170:A205" si="12">B170&amp;C170</f>
        <v>DeclarationB81</v>
      </c>
      <c r="B170" s="293" t="s">
        <v>1014</v>
      </c>
      <c r="C170" s="293" t="s">
        <v>493</v>
      </c>
      <c r="D170" s="295" t="s">
        <v>15328</v>
      </c>
      <c r="E170" s="295" t="s">
        <v>14535</v>
      </c>
      <c r="F170" s="347" t="s">
        <v>15489</v>
      </c>
      <c r="G170" s="295" t="s">
        <v>14834</v>
      </c>
      <c r="H170" s="295" t="s">
        <v>14896</v>
      </c>
      <c r="I170" s="295" t="s">
        <v>14951</v>
      </c>
      <c r="J170" s="295" t="s">
        <v>15327</v>
      </c>
      <c r="K170" s="295" t="s">
        <v>15010</v>
      </c>
      <c r="L170" s="295" t="s">
        <v>15070</v>
      </c>
      <c r="M170" s="295" t="s">
        <v>15169</v>
      </c>
    </row>
    <row r="171" spans="1:13" ht="29">
      <c r="A171" s="293" t="str">
        <f t="shared" si="12"/>
        <v>DeclarationB83</v>
      </c>
      <c r="B171" s="293" t="s">
        <v>1014</v>
      </c>
      <c r="C171" s="293" t="s">
        <v>494</v>
      </c>
      <c r="D171" s="295" t="s">
        <v>14319</v>
      </c>
      <c r="E171" s="329" t="s">
        <v>14320</v>
      </c>
      <c r="F171" s="341" t="s">
        <v>14725</v>
      </c>
      <c r="G171" s="290" t="s">
        <v>14321</v>
      </c>
      <c r="H171" s="290" t="s">
        <v>14322</v>
      </c>
      <c r="I171" s="290" t="s">
        <v>14323</v>
      </c>
      <c r="J171" s="290" t="s">
        <v>14324</v>
      </c>
      <c r="K171" s="303" t="s">
        <v>14325</v>
      </c>
      <c r="L171" s="304" t="s">
        <v>14326</v>
      </c>
      <c r="M171" s="290" t="s">
        <v>14327</v>
      </c>
    </row>
    <row r="172" spans="1:13" ht="40.5">
      <c r="A172" s="293" t="str">
        <f t="shared" si="12"/>
        <v>DeclarationB85</v>
      </c>
      <c r="B172" s="293" t="s">
        <v>1014</v>
      </c>
      <c r="C172" s="293" t="s">
        <v>495</v>
      </c>
      <c r="D172" s="293" t="s">
        <v>14328</v>
      </c>
      <c r="E172" s="328" t="s">
        <v>14329</v>
      </c>
      <c r="F172" s="346" t="s">
        <v>15490</v>
      </c>
      <c r="G172" s="293" t="s">
        <v>14330</v>
      </c>
      <c r="H172" s="293" t="s">
        <v>14331</v>
      </c>
      <c r="I172" s="293" t="s">
        <v>14332</v>
      </c>
      <c r="J172" s="293" t="s">
        <v>14333</v>
      </c>
      <c r="K172" s="287" t="s">
        <v>14334</v>
      </c>
      <c r="L172" s="300" t="s">
        <v>14335</v>
      </c>
      <c r="M172" s="293" t="s">
        <v>14336</v>
      </c>
    </row>
    <row r="173" spans="1:13" ht="27">
      <c r="A173" s="293" t="str">
        <f t="shared" si="12"/>
        <v>DeclarationB87</v>
      </c>
      <c r="B173" s="293" t="s">
        <v>1014</v>
      </c>
      <c r="C173" s="293" t="s">
        <v>14270</v>
      </c>
      <c r="D173" s="293" t="s">
        <v>14337</v>
      </c>
      <c r="E173" s="328" t="s">
        <v>14338</v>
      </c>
      <c r="F173" s="346" t="s">
        <v>14726</v>
      </c>
      <c r="G173" s="293" t="s">
        <v>14339</v>
      </c>
      <c r="H173" s="293" t="s">
        <v>14340</v>
      </c>
      <c r="I173" s="293" t="s">
        <v>14341</v>
      </c>
      <c r="J173" s="293" t="s">
        <v>14342</v>
      </c>
      <c r="K173" s="287" t="s">
        <v>14343</v>
      </c>
      <c r="L173" s="300" t="s">
        <v>14344</v>
      </c>
      <c r="M173" s="293" t="s">
        <v>14345</v>
      </c>
    </row>
    <row r="174" spans="1:13" ht="29">
      <c r="A174" s="293" t="str">
        <f t="shared" si="12"/>
        <v>DeclarationB89</v>
      </c>
      <c r="B174" s="293" t="s">
        <v>1014</v>
      </c>
      <c r="C174" s="293" t="s">
        <v>14271</v>
      </c>
      <c r="D174" s="293" t="s">
        <v>14435</v>
      </c>
      <c r="E174" s="333" t="s">
        <v>15444</v>
      </c>
      <c r="F174" s="341" t="s">
        <v>15491</v>
      </c>
      <c r="G174" s="333" t="s">
        <v>15445</v>
      </c>
      <c r="H174" s="333" t="s">
        <v>15446</v>
      </c>
      <c r="I174" s="333" t="s">
        <v>15447</v>
      </c>
      <c r="J174" s="333" t="s">
        <v>15448</v>
      </c>
      <c r="K174" s="333" t="s">
        <v>15449</v>
      </c>
      <c r="L174" s="333" t="s">
        <v>15450</v>
      </c>
      <c r="M174" s="333" t="s">
        <v>15451</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15170</v>
      </c>
    </row>
    <row r="176" spans="1:13">
      <c r="A176" s="293" t="str">
        <f t="shared" si="12"/>
        <v>DeclarationB74</v>
      </c>
      <c r="B176" s="293" t="s">
        <v>1014</v>
      </c>
      <c r="C176" s="293" t="s">
        <v>14269</v>
      </c>
      <c r="D176" s="293" t="s">
        <v>1061</v>
      </c>
      <c r="E176" s="257" t="s">
        <v>955</v>
      </c>
      <c r="F176" s="346" t="s">
        <v>14727</v>
      </c>
      <c r="G176" s="293" t="s">
        <v>956</v>
      </c>
      <c r="H176" s="293" t="s">
        <v>1061</v>
      </c>
      <c r="I176" s="293" t="s">
        <v>957</v>
      </c>
      <c r="J176" s="293" t="s">
        <v>958</v>
      </c>
      <c r="K176" s="287" t="s">
        <v>954</v>
      </c>
      <c r="L176" s="300" t="s">
        <v>459</v>
      </c>
      <c r="M176" s="293" t="s">
        <v>15171</v>
      </c>
    </row>
    <row r="177" spans="1:13">
      <c r="A177" s="293" t="str">
        <f t="shared" si="12"/>
        <v>DeclarationG25</v>
      </c>
      <c r="B177" s="293" t="s">
        <v>1014</v>
      </c>
      <c r="C177" s="293" t="s">
        <v>534</v>
      </c>
      <c r="D177" s="293" t="s">
        <v>858</v>
      </c>
      <c r="E177" s="257" t="s">
        <v>886</v>
      </c>
      <c r="F177" s="346" t="s">
        <v>14728</v>
      </c>
      <c r="G177" s="293" t="s">
        <v>946</v>
      </c>
      <c r="H177" s="293" t="s">
        <v>947</v>
      </c>
      <c r="I177" s="293" t="s">
        <v>948</v>
      </c>
      <c r="J177" s="293" t="s">
        <v>1050</v>
      </c>
      <c r="K177" s="287" t="s">
        <v>949</v>
      </c>
      <c r="L177" s="300" t="s">
        <v>461</v>
      </c>
      <c r="M177" s="293" t="s">
        <v>15172</v>
      </c>
    </row>
    <row r="178" spans="1:13">
      <c r="A178" s="293" t="str">
        <f t="shared" si="12"/>
        <v>DeclarationB26</v>
      </c>
      <c r="B178" s="293" t="s">
        <v>1014</v>
      </c>
      <c r="C178" s="293" t="s">
        <v>525</v>
      </c>
      <c r="D178" s="293" t="s">
        <v>1285</v>
      </c>
      <c r="E178" s="257" t="s">
        <v>13710</v>
      </c>
      <c r="F178" s="346" t="s">
        <v>14729</v>
      </c>
      <c r="G178" s="293" t="s">
        <v>1286</v>
      </c>
      <c r="H178" s="293" t="s">
        <v>1287</v>
      </c>
      <c r="I178" s="293" t="s">
        <v>236</v>
      </c>
      <c r="J178" s="293" t="s">
        <v>1288</v>
      </c>
      <c r="K178" s="287" t="s">
        <v>1289</v>
      </c>
      <c r="L178" s="300" t="s">
        <v>1289</v>
      </c>
      <c r="M178" s="293" t="s">
        <v>15173</v>
      </c>
    </row>
    <row r="179" spans="1:13">
      <c r="A179" s="293" t="str">
        <f t="shared" si="12"/>
        <v>DeclarationB27</v>
      </c>
      <c r="B179" s="293" t="s">
        <v>1014</v>
      </c>
      <c r="C179" s="293" t="s">
        <v>526</v>
      </c>
      <c r="D179" s="293" t="s">
        <v>1290</v>
      </c>
      <c r="E179" s="257" t="s">
        <v>13711</v>
      </c>
      <c r="F179" s="346" t="s">
        <v>14730</v>
      </c>
      <c r="G179" s="293" t="s">
        <v>1291</v>
      </c>
      <c r="H179" s="293" t="s">
        <v>1292</v>
      </c>
      <c r="I179" s="293" t="s">
        <v>237</v>
      </c>
      <c r="J179" s="293" t="s">
        <v>1293</v>
      </c>
      <c r="K179" s="287" t="s">
        <v>1294</v>
      </c>
      <c r="L179" s="300" t="s">
        <v>1295</v>
      </c>
      <c r="M179" s="293" t="s">
        <v>15174</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15175</v>
      </c>
    </row>
    <row r="181" spans="1:13">
      <c r="A181" s="293" t="str">
        <f t="shared" si="12"/>
        <v>DeclarationB29</v>
      </c>
      <c r="B181" s="293" t="s">
        <v>1014</v>
      </c>
      <c r="C181" s="293" t="s">
        <v>528</v>
      </c>
      <c r="D181" s="293" t="s">
        <v>1301</v>
      </c>
      <c r="E181" s="288" t="s">
        <v>13712</v>
      </c>
      <c r="F181" s="346" t="s">
        <v>14731</v>
      </c>
      <c r="G181" s="293" t="s">
        <v>1302</v>
      </c>
      <c r="H181" s="293" t="s">
        <v>1303</v>
      </c>
      <c r="I181" s="293" t="s">
        <v>239</v>
      </c>
      <c r="J181" s="293" t="s">
        <v>1304</v>
      </c>
      <c r="K181" s="287" t="s">
        <v>1305</v>
      </c>
      <c r="L181" s="300" t="s">
        <v>1305</v>
      </c>
      <c r="M181" s="293" t="s">
        <v>15176</v>
      </c>
    </row>
    <row r="182" spans="1:13">
      <c r="A182" s="293" t="str">
        <f t="shared" si="12"/>
        <v>DeclarationB38</v>
      </c>
      <c r="B182" s="293" t="s">
        <v>1014</v>
      </c>
      <c r="C182" s="293" t="s">
        <v>529</v>
      </c>
      <c r="D182" s="293" t="s">
        <v>1285</v>
      </c>
      <c r="E182" s="288" t="s">
        <v>13710</v>
      </c>
      <c r="F182" s="346" t="s">
        <v>14729</v>
      </c>
      <c r="G182" s="293" t="s">
        <v>1286</v>
      </c>
      <c r="H182" s="293" t="s">
        <v>1287</v>
      </c>
      <c r="I182" s="293" t="s">
        <v>236</v>
      </c>
      <c r="J182" s="293" t="s">
        <v>1288</v>
      </c>
      <c r="K182" s="287" t="s">
        <v>1289</v>
      </c>
      <c r="L182" s="300" t="s">
        <v>1289</v>
      </c>
      <c r="M182" s="293" t="s">
        <v>15173</v>
      </c>
    </row>
    <row r="183" spans="1:13">
      <c r="A183" s="293" t="str">
        <f t="shared" si="12"/>
        <v>DeclarationB39</v>
      </c>
      <c r="B183" s="293" t="s">
        <v>1014</v>
      </c>
      <c r="C183" s="293" t="s">
        <v>530</v>
      </c>
      <c r="D183" s="293" t="s">
        <v>1290</v>
      </c>
      <c r="E183" s="288" t="s">
        <v>13711</v>
      </c>
      <c r="F183" s="346" t="s">
        <v>14730</v>
      </c>
      <c r="G183" s="293" t="s">
        <v>1291</v>
      </c>
      <c r="H183" s="293" t="s">
        <v>1292</v>
      </c>
      <c r="I183" s="293" t="s">
        <v>237</v>
      </c>
      <c r="J183" s="293" t="s">
        <v>1293</v>
      </c>
      <c r="K183" s="287" t="s">
        <v>1294</v>
      </c>
      <c r="L183" s="300" t="s">
        <v>1295</v>
      </c>
      <c r="M183" s="293" t="s">
        <v>15174</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15175</v>
      </c>
    </row>
    <row r="185" spans="1:13">
      <c r="A185" s="293" t="str">
        <f t="shared" si="12"/>
        <v>DeclarationB41</v>
      </c>
      <c r="B185" s="293" t="s">
        <v>1014</v>
      </c>
      <c r="C185" s="293" t="s">
        <v>532</v>
      </c>
      <c r="D185" s="293" t="s">
        <v>1301</v>
      </c>
      <c r="E185" s="288" t="s">
        <v>13712</v>
      </c>
      <c r="F185" s="346" t="s">
        <v>14731</v>
      </c>
      <c r="G185" s="293" t="s">
        <v>1302</v>
      </c>
      <c r="H185" s="293" t="s">
        <v>1303</v>
      </c>
      <c r="I185" s="293" t="s">
        <v>239</v>
      </c>
      <c r="J185" s="293" t="s">
        <v>1304</v>
      </c>
      <c r="K185" s="287" t="s">
        <v>1305</v>
      </c>
      <c r="L185" s="300" t="s">
        <v>1305</v>
      </c>
      <c r="M185" s="293" t="s">
        <v>15176</v>
      </c>
    </row>
    <row r="186" spans="1:13">
      <c r="A186" s="293" t="str">
        <f t="shared" si="12"/>
        <v>DeclarationB44</v>
      </c>
      <c r="B186" s="293" t="s">
        <v>1014</v>
      </c>
      <c r="C186" s="293" t="s">
        <v>14414</v>
      </c>
      <c r="D186" s="293" t="s">
        <v>1285</v>
      </c>
      <c r="E186" s="288" t="s">
        <v>13710</v>
      </c>
      <c r="F186" s="346" t="s">
        <v>14729</v>
      </c>
      <c r="G186" s="293" t="s">
        <v>1286</v>
      </c>
      <c r="H186" s="293" t="s">
        <v>1287</v>
      </c>
      <c r="I186" s="293" t="s">
        <v>236</v>
      </c>
      <c r="J186" s="293" t="s">
        <v>1288</v>
      </c>
      <c r="K186" s="287" t="s">
        <v>1289</v>
      </c>
      <c r="L186" s="300" t="s">
        <v>1289</v>
      </c>
      <c r="M186" s="293" t="s">
        <v>15173</v>
      </c>
    </row>
    <row r="187" spans="1:13">
      <c r="A187" s="293" t="str">
        <f t="shared" si="12"/>
        <v>DeclarationB45</v>
      </c>
      <c r="B187" s="293" t="s">
        <v>1014</v>
      </c>
      <c r="C187" s="293" t="s">
        <v>14415</v>
      </c>
      <c r="D187" s="293" t="s">
        <v>1290</v>
      </c>
      <c r="E187" s="288" t="s">
        <v>13711</v>
      </c>
      <c r="F187" s="346" t="s">
        <v>14730</v>
      </c>
      <c r="G187" s="293" t="s">
        <v>1291</v>
      </c>
      <c r="H187" s="293" t="s">
        <v>1292</v>
      </c>
      <c r="I187" s="293" t="s">
        <v>237</v>
      </c>
      <c r="J187" s="293" t="s">
        <v>1293</v>
      </c>
      <c r="K187" s="287" t="s">
        <v>1294</v>
      </c>
      <c r="L187" s="300" t="s">
        <v>1295</v>
      </c>
      <c r="M187" s="293" t="s">
        <v>15174</v>
      </c>
    </row>
    <row r="188" spans="1:13">
      <c r="A188" s="293" t="str">
        <f t="shared" si="12"/>
        <v>DeclarationB46</v>
      </c>
      <c r="B188" s="293" t="s">
        <v>1014</v>
      </c>
      <c r="C188" s="293" t="s">
        <v>14416</v>
      </c>
      <c r="D188" s="293" t="s">
        <v>1296</v>
      </c>
      <c r="E188" s="288" t="s">
        <v>1297</v>
      </c>
      <c r="F188" s="346" t="s">
        <v>1297</v>
      </c>
      <c r="G188" s="293" t="s">
        <v>1298</v>
      </c>
      <c r="H188" s="293" t="s">
        <v>1299</v>
      </c>
      <c r="I188" s="293" t="s">
        <v>238</v>
      </c>
      <c r="J188" s="293" t="s">
        <v>1296</v>
      </c>
      <c r="K188" s="287" t="s">
        <v>1300</v>
      </c>
      <c r="L188" s="300" t="s">
        <v>1300</v>
      </c>
      <c r="M188" s="293" t="s">
        <v>15175</v>
      </c>
    </row>
    <row r="189" spans="1:13">
      <c r="A189" s="293" t="str">
        <f t="shared" si="12"/>
        <v>DeclarationB47</v>
      </c>
      <c r="B189" s="293" t="s">
        <v>1014</v>
      </c>
      <c r="C189" s="293" t="s">
        <v>14417</v>
      </c>
      <c r="D189" s="293" t="s">
        <v>1301</v>
      </c>
      <c r="E189" s="288" t="s">
        <v>13712</v>
      </c>
      <c r="F189" s="346" t="s">
        <v>14731</v>
      </c>
      <c r="G189" s="293" t="s">
        <v>1302</v>
      </c>
      <c r="H189" s="293" t="s">
        <v>1303</v>
      </c>
      <c r="I189" s="293" t="s">
        <v>239</v>
      </c>
      <c r="J189" s="293" t="s">
        <v>1304</v>
      </c>
      <c r="K189" s="287" t="s">
        <v>1305</v>
      </c>
      <c r="L189" s="300" t="s">
        <v>1305</v>
      </c>
      <c r="M189" s="293" t="s">
        <v>15176</v>
      </c>
    </row>
    <row r="190" spans="1:13">
      <c r="A190" s="293" t="str">
        <f t="shared" si="12"/>
        <v>DeclarationAth</v>
      </c>
      <c r="B190" s="293" t="s">
        <v>1014</v>
      </c>
      <c r="C190" s="293" t="s">
        <v>1306</v>
      </c>
      <c r="D190" s="293" t="s">
        <v>856</v>
      </c>
      <c r="E190" s="257" t="s">
        <v>13713</v>
      </c>
      <c r="F190" s="346" t="s">
        <v>14732</v>
      </c>
      <c r="G190" s="293" t="s">
        <v>950</v>
      </c>
      <c r="H190" s="293" t="s">
        <v>951</v>
      </c>
      <c r="I190" s="293" t="s">
        <v>952</v>
      </c>
      <c r="J190" s="293" t="s">
        <v>1269</v>
      </c>
      <c r="K190" s="287" t="s">
        <v>953</v>
      </c>
      <c r="L190" s="300" t="s">
        <v>462</v>
      </c>
      <c r="M190" s="293" t="s">
        <v>15177</v>
      </c>
    </row>
    <row r="191" spans="1:13">
      <c r="A191" s="293" t="str">
        <f t="shared" si="12"/>
        <v>DeclarationB96</v>
      </c>
      <c r="B191" s="293" t="s">
        <v>1014</v>
      </c>
      <c r="C191" s="293" t="s">
        <v>12722</v>
      </c>
      <c r="D191" s="293" t="s">
        <v>498</v>
      </c>
      <c r="E191" s="257" t="s">
        <v>13714</v>
      </c>
      <c r="F191" s="346" t="s">
        <v>14733</v>
      </c>
      <c r="G191" s="293" t="s">
        <v>564</v>
      </c>
      <c r="H191" s="293" t="s">
        <v>388</v>
      </c>
      <c r="I191" s="293" t="s">
        <v>240</v>
      </c>
      <c r="J191" s="293" t="s">
        <v>17</v>
      </c>
      <c r="K191" s="287" t="s">
        <v>272</v>
      </c>
      <c r="L191" s="300" t="s">
        <v>182</v>
      </c>
      <c r="M191" s="293" t="s">
        <v>15178</v>
      </c>
    </row>
    <row r="192" spans="1:13">
      <c r="A192" s="293" t="str">
        <f t="shared" si="12"/>
        <v>DeclarationB97</v>
      </c>
      <c r="B192" s="293" t="s">
        <v>1014</v>
      </c>
      <c r="C192" s="293" t="s">
        <v>12723</v>
      </c>
      <c r="D192" s="293" t="s">
        <v>499</v>
      </c>
      <c r="E192" s="257" t="s">
        <v>13715</v>
      </c>
      <c r="F192" s="346" t="s">
        <v>14734</v>
      </c>
      <c r="G192" s="293" t="s">
        <v>565</v>
      </c>
      <c r="H192" s="293" t="s">
        <v>499</v>
      </c>
      <c r="I192" s="293" t="s">
        <v>241</v>
      </c>
      <c r="J192" s="293" t="s">
        <v>18</v>
      </c>
      <c r="K192" s="287" t="s">
        <v>499</v>
      </c>
      <c r="L192" s="300" t="s">
        <v>183</v>
      </c>
      <c r="M192" s="293" t="s">
        <v>15179</v>
      </c>
    </row>
    <row r="193" spans="1:13">
      <c r="A193" s="293" t="str">
        <f t="shared" si="12"/>
        <v>DeclarationB98</v>
      </c>
      <c r="B193" s="293" t="s">
        <v>1014</v>
      </c>
      <c r="C193" s="293" t="s">
        <v>12724</v>
      </c>
      <c r="D193" s="293" t="s">
        <v>500</v>
      </c>
      <c r="E193" s="288" t="s">
        <v>13716</v>
      </c>
      <c r="F193" s="346" t="s">
        <v>14735</v>
      </c>
      <c r="G193" s="293" t="s">
        <v>566</v>
      </c>
      <c r="H193" s="293" t="s">
        <v>389</v>
      </c>
      <c r="I193" s="293" t="s">
        <v>242</v>
      </c>
      <c r="J193" s="293" t="s">
        <v>19</v>
      </c>
      <c r="K193" s="287" t="s">
        <v>273</v>
      </c>
      <c r="L193" s="300" t="s">
        <v>184</v>
      </c>
      <c r="M193" s="293" t="s">
        <v>15180</v>
      </c>
    </row>
    <row r="194" spans="1:13" ht="14.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7">
      <c r="A195" s="293" t="str">
        <f t="shared" si="12"/>
        <v>DeclarationB100</v>
      </c>
      <c r="B195" s="293" t="s">
        <v>1014</v>
      </c>
      <c r="C195" s="293" t="s">
        <v>12726</v>
      </c>
      <c r="D195" s="246" t="s">
        <v>2626</v>
      </c>
      <c r="E195" s="288" t="s">
        <v>13717</v>
      </c>
      <c r="F195" s="342" t="s">
        <v>14736</v>
      </c>
      <c r="G195" s="310" t="s">
        <v>14835</v>
      </c>
      <c r="H195" s="311" t="s">
        <v>12764</v>
      </c>
      <c r="I195" s="310" t="s">
        <v>14952</v>
      </c>
      <c r="J195" s="310" t="s">
        <v>15298</v>
      </c>
      <c r="K195" s="312" t="s">
        <v>15011</v>
      </c>
      <c r="L195" s="313" t="s">
        <v>12770</v>
      </c>
      <c r="M195" s="311" t="s">
        <v>12769</v>
      </c>
    </row>
    <row r="196" spans="1:13" ht="27">
      <c r="A196" s="293" t="str">
        <f t="shared" si="12"/>
        <v>DeclarationB101</v>
      </c>
      <c r="B196" s="293" t="s">
        <v>1014</v>
      </c>
      <c r="C196" s="293" t="s">
        <v>12727</v>
      </c>
      <c r="D196" s="246" t="s">
        <v>2627</v>
      </c>
      <c r="E196" s="288" t="s">
        <v>13718</v>
      </c>
      <c r="F196" s="342" t="s">
        <v>14737</v>
      </c>
      <c r="G196" s="310" t="s">
        <v>14836</v>
      </c>
      <c r="H196" s="311" t="s">
        <v>12765</v>
      </c>
      <c r="I196" s="310" t="s">
        <v>14953</v>
      </c>
      <c r="J196" s="310" t="s">
        <v>15299</v>
      </c>
      <c r="K196" s="312" t="s">
        <v>15012</v>
      </c>
      <c r="L196" s="314" t="s">
        <v>13798</v>
      </c>
      <c r="M196" s="310" t="s">
        <v>15181</v>
      </c>
    </row>
    <row r="197" spans="1:13" ht="27">
      <c r="A197" s="293" t="str">
        <f t="shared" si="12"/>
        <v>DeclarationB102</v>
      </c>
      <c r="B197" s="293" t="s">
        <v>1014</v>
      </c>
      <c r="C197" s="293" t="s">
        <v>12728</v>
      </c>
      <c r="D197" s="246" t="s">
        <v>2628</v>
      </c>
      <c r="E197" s="288" t="s">
        <v>13719</v>
      </c>
      <c r="F197" s="342" t="s">
        <v>14738</v>
      </c>
      <c r="G197" s="310" t="s">
        <v>14837</v>
      </c>
      <c r="H197" s="311" t="s">
        <v>12766</v>
      </c>
      <c r="I197" s="310" t="s">
        <v>14954</v>
      </c>
      <c r="J197" s="310" t="s">
        <v>15300</v>
      </c>
      <c r="K197" s="312" t="s">
        <v>15013</v>
      </c>
      <c r="L197" s="314" t="s">
        <v>13799</v>
      </c>
      <c r="M197" s="310" t="s">
        <v>15182</v>
      </c>
    </row>
    <row r="198" spans="1:13" ht="27">
      <c r="A198" s="293" t="str">
        <f t="shared" si="12"/>
        <v>DeclarationB103</v>
      </c>
      <c r="B198" s="293" t="s">
        <v>1014</v>
      </c>
      <c r="C198" s="293" t="s">
        <v>12729</v>
      </c>
      <c r="D198" s="246" t="s">
        <v>2629</v>
      </c>
      <c r="E198" s="288" t="s">
        <v>13720</v>
      </c>
      <c r="F198" s="342" t="s">
        <v>14739</v>
      </c>
      <c r="G198" s="310" t="s">
        <v>14838</v>
      </c>
      <c r="H198" s="310" t="s">
        <v>14897</v>
      </c>
      <c r="I198" s="310" t="s">
        <v>14955</v>
      </c>
      <c r="J198" s="310" t="s">
        <v>15301</v>
      </c>
      <c r="K198" s="312" t="s">
        <v>15014</v>
      </c>
      <c r="L198" s="314" t="s">
        <v>13800</v>
      </c>
      <c r="M198" s="310" t="s">
        <v>15183</v>
      </c>
    </row>
    <row r="199" spans="1:13" ht="27">
      <c r="A199" s="293" t="str">
        <f t="shared" si="12"/>
        <v>DeclarationB104</v>
      </c>
      <c r="B199" s="293" t="s">
        <v>1014</v>
      </c>
      <c r="C199" s="293" t="s">
        <v>14346</v>
      </c>
      <c r="D199" s="293" t="s">
        <v>501</v>
      </c>
      <c r="E199" s="257" t="s">
        <v>13721</v>
      </c>
      <c r="F199" s="346" t="s">
        <v>14740</v>
      </c>
      <c r="G199" s="293" t="s">
        <v>567</v>
      </c>
      <c r="H199" s="293" t="s">
        <v>390</v>
      </c>
      <c r="I199" s="293" t="s">
        <v>243</v>
      </c>
      <c r="J199" s="293" t="s">
        <v>20</v>
      </c>
      <c r="K199" s="287" t="s">
        <v>274</v>
      </c>
      <c r="L199" s="300" t="s">
        <v>185</v>
      </c>
      <c r="M199" s="293" t="s">
        <v>15184</v>
      </c>
    </row>
    <row r="200" spans="1:13" ht="27">
      <c r="A200" s="293" t="str">
        <f t="shared" si="12"/>
        <v>DeclarationB105</v>
      </c>
      <c r="B200" s="293" t="s">
        <v>1014</v>
      </c>
      <c r="C200" s="293" t="s">
        <v>14347</v>
      </c>
      <c r="D200" s="247" t="s">
        <v>12720</v>
      </c>
      <c r="E200" s="258" t="s">
        <v>14536</v>
      </c>
      <c r="F200" s="343" t="s">
        <v>14741</v>
      </c>
      <c r="G200" s="315" t="s">
        <v>14839</v>
      </c>
      <c r="H200" s="315" t="s">
        <v>14898</v>
      </c>
      <c r="I200" s="315" t="s">
        <v>14956</v>
      </c>
      <c r="J200" s="315" t="s">
        <v>15302</v>
      </c>
      <c r="K200" s="303" t="s">
        <v>15015</v>
      </c>
      <c r="L200" s="316" t="s">
        <v>12767</v>
      </c>
      <c r="M200" s="315" t="s">
        <v>15185</v>
      </c>
    </row>
    <row r="201" spans="1:13" ht="27">
      <c r="A201" s="293" t="str">
        <f t="shared" si="12"/>
        <v>DeclarationB106</v>
      </c>
      <c r="B201" s="293" t="s">
        <v>1014</v>
      </c>
      <c r="C201" s="293" t="s">
        <v>14348</v>
      </c>
      <c r="D201" s="247" t="s">
        <v>12721</v>
      </c>
      <c r="E201" s="258" t="s">
        <v>14537</v>
      </c>
      <c r="F201" s="343" t="s">
        <v>14742</v>
      </c>
      <c r="G201" s="315" t="s">
        <v>14840</v>
      </c>
      <c r="H201" s="315" t="s">
        <v>14899</v>
      </c>
      <c r="I201" s="315" t="s">
        <v>14957</v>
      </c>
      <c r="J201" s="315" t="s">
        <v>15303</v>
      </c>
      <c r="K201" s="303" t="s">
        <v>15016</v>
      </c>
      <c r="L201" s="316" t="s">
        <v>12768</v>
      </c>
      <c r="M201" s="315" t="s">
        <v>15186</v>
      </c>
    </row>
    <row r="202" spans="1:13" ht="27">
      <c r="A202" s="293" t="str">
        <f t="shared" si="12"/>
        <v>DeclarationB107</v>
      </c>
      <c r="B202" s="293" t="s">
        <v>1014</v>
      </c>
      <c r="C202" s="293" t="s">
        <v>14349</v>
      </c>
      <c r="D202" s="247" t="s">
        <v>499</v>
      </c>
      <c r="E202" s="258" t="s">
        <v>13715</v>
      </c>
      <c r="F202" s="343" t="s">
        <v>14743</v>
      </c>
      <c r="G202" s="315" t="s">
        <v>14841</v>
      </c>
      <c r="H202" s="315" t="s">
        <v>14900</v>
      </c>
      <c r="I202" s="315" t="s">
        <v>14958</v>
      </c>
      <c r="J202" s="315" t="s">
        <v>15304</v>
      </c>
      <c r="K202" s="303" t="s">
        <v>14841</v>
      </c>
      <c r="L202" s="317" t="s">
        <v>15071</v>
      </c>
      <c r="M202" s="315" t="s">
        <v>15187</v>
      </c>
    </row>
    <row r="203" spans="1:13" ht="27">
      <c r="A203" s="293" t="str">
        <f t="shared" si="12"/>
        <v>DeclarationB108</v>
      </c>
      <c r="B203" s="293" t="s">
        <v>1014</v>
      </c>
      <c r="C203" s="293" t="s">
        <v>14350</v>
      </c>
      <c r="D203" s="247" t="s">
        <v>14353</v>
      </c>
      <c r="E203" s="247" t="s">
        <v>14538</v>
      </c>
      <c r="F203" s="338" t="s">
        <v>14744</v>
      </c>
      <c r="G203" s="247" t="s">
        <v>14842</v>
      </c>
      <c r="H203" s="247" t="s">
        <v>14901</v>
      </c>
      <c r="I203" s="247" t="s">
        <v>14959</v>
      </c>
      <c r="J203" s="247" t="s">
        <v>15329</v>
      </c>
      <c r="K203" s="247" t="s">
        <v>15017</v>
      </c>
      <c r="L203" s="247" t="s">
        <v>15072</v>
      </c>
      <c r="M203" s="247" t="s">
        <v>15188</v>
      </c>
    </row>
    <row r="204" spans="1:13" ht="27">
      <c r="A204" s="293" t="str">
        <f t="shared" si="12"/>
        <v>DeclarationB109</v>
      </c>
      <c r="B204" s="293" t="s">
        <v>1014</v>
      </c>
      <c r="C204" s="293" t="s">
        <v>14351</v>
      </c>
      <c r="D204" s="247" t="s">
        <v>14355</v>
      </c>
      <c r="E204" s="247" t="s">
        <v>14539</v>
      </c>
      <c r="F204" s="338" t="s">
        <v>14745</v>
      </c>
      <c r="G204" s="247" t="s">
        <v>14843</v>
      </c>
      <c r="H204" s="247" t="s">
        <v>14902</v>
      </c>
      <c r="I204" s="247" t="s">
        <v>14960</v>
      </c>
      <c r="J204" s="247" t="s">
        <v>15330</v>
      </c>
      <c r="K204" s="247" t="s">
        <v>15018</v>
      </c>
      <c r="L204" s="247" t="s">
        <v>15073</v>
      </c>
      <c r="M204" s="247" t="s">
        <v>15189</v>
      </c>
    </row>
    <row r="205" spans="1:13" ht="27">
      <c r="A205" s="293" t="str">
        <f t="shared" si="12"/>
        <v>DeclarationB110</v>
      </c>
      <c r="B205" s="293" t="s">
        <v>1014</v>
      </c>
      <c r="C205" s="293" t="s">
        <v>14352</v>
      </c>
      <c r="D205" s="247" t="s">
        <v>14356</v>
      </c>
      <c r="E205" s="247" t="s">
        <v>14540</v>
      </c>
      <c r="F205" s="338" t="s">
        <v>14746</v>
      </c>
      <c r="G205" s="247" t="s">
        <v>14844</v>
      </c>
      <c r="H205" s="247" t="s">
        <v>14903</v>
      </c>
      <c r="I205" s="247" t="s">
        <v>14961</v>
      </c>
      <c r="J205" s="247" t="s">
        <v>15331</v>
      </c>
      <c r="K205" s="247" t="s">
        <v>15019</v>
      </c>
      <c r="L205" s="247" t="s">
        <v>15074</v>
      </c>
      <c r="M205" s="247" t="s">
        <v>15190</v>
      </c>
    </row>
    <row r="206" spans="1:13" ht="27">
      <c r="A206" s="293" t="str">
        <f t="shared" ref="A206" si="13">B206&amp;C206</f>
        <v>DeclarationB111</v>
      </c>
      <c r="B206" s="293" t="s">
        <v>1014</v>
      </c>
      <c r="C206" s="293" t="s">
        <v>14354</v>
      </c>
      <c r="D206" s="247" t="s">
        <v>499</v>
      </c>
      <c r="E206" s="258" t="s">
        <v>13715</v>
      </c>
      <c r="F206" s="343"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1" t="s">
        <v>15470</v>
      </c>
      <c r="G207" s="302" t="s">
        <v>14845</v>
      </c>
      <c r="H207" s="302" t="s">
        <v>15471</v>
      </c>
      <c r="I207" s="302" t="s">
        <v>15472</v>
      </c>
      <c r="J207" s="302" t="s">
        <v>13822</v>
      </c>
      <c r="K207" s="303" t="s">
        <v>15473</v>
      </c>
      <c r="L207" s="318" t="s">
        <v>15474</v>
      </c>
      <c r="M207" s="302" t="s">
        <v>15191</v>
      </c>
    </row>
    <row r="208" spans="1:13" ht="27">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
      <c r="A209" s="293" t="str">
        <f t="shared" si="15"/>
        <v>Smelter Look-upB4</v>
      </c>
      <c r="B209" s="293" t="s">
        <v>12750</v>
      </c>
      <c r="C209" s="293" t="s">
        <v>973</v>
      </c>
      <c r="D209" s="293" t="s">
        <v>12748</v>
      </c>
      <c r="E209" s="258" t="s">
        <v>14309</v>
      </c>
      <c r="F209" s="341" t="s">
        <v>14747</v>
      </c>
      <c r="G209" s="302" t="s">
        <v>14846</v>
      </c>
      <c r="H209" s="302" t="s">
        <v>14904</v>
      </c>
      <c r="I209" s="302" t="s">
        <v>14962</v>
      </c>
      <c r="J209" s="302" t="s">
        <v>15305</v>
      </c>
      <c r="K209" s="303" t="s">
        <v>15020</v>
      </c>
      <c r="L209" s="304" t="s">
        <v>13801</v>
      </c>
      <c r="M209" s="302" t="s">
        <v>15192</v>
      </c>
    </row>
    <row r="210" spans="1:13" ht="27">
      <c r="A210" s="293" t="str">
        <f t="shared" si="15"/>
        <v>Smelter Look-up</v>
      </c>
      <c r="B210" s="293" t="s">
        <v>12750</v>
      </c>
      <c r="D210" s="293" t="s">
        <v>13486</v>
      </c>
      <c r="E210" s="258" t="s">
        <v>13722</v>
      </c>
      <c r="F210" s="346" t="s">
        <v>14748</v>
      </c>
      <c r="G210" s="293" t="s">
        <v>607</v>
      </c>
      <c r="H210" s="293" t="s">
        <v>393</v>
      </c>
      <c r="I210" s="293" t="s">
        <v>245</v>
      </c>
      <c r="J210" s="206" t="s">
        <v>1193</v>
      </c>
      <c r="K210" s="287" t="s">
        <v>1113</v>
      </c>
      <c r="L210" s="300" t="s">
        <v>639</v>
      </c>
      <c r="M210" s="293" t="s">
        <v>15193</v>
      </c>
    </row>
    <row r="211" spans="1:13" ht="27">
      <c r="A211" s="293" t="str">
        <f t="shared" si="15"/>
        <v>Smelter Look-upC4</v>
      </c>
      <c r="B211" s="293" t="s">
        <v>12750</v>
      </c>
      <c r="C211" s="293" t="s">
        <v>994</v>
      </c>
      <c r="D211" s="293" t="s">
        <v>925</v>
      </c>
      <c r="E211" s="288" t="s">
        <v>13723</v>
      </c>
      <c r="F211" s="346" t="s">
        <v>14749</v>
      </c>
      <c r="G211" s="293" t="s">
        <v>606</v>
      </c>
      <c r="H211" s="293" t="s">
        <v>392</v>
      </c>
      <c r="I211" s="293" t="s">
        <v>244</v>
      </c>
      <c r="J211" s="206" t="s">
        <v>1192</v>
      </c>
      <c r="K211" s="287" t="s">
        <v>275</v>
      </c>
      <c r="L211" s="300" t="s">
        <v>467</v>
      </c>
      <c r="M211" s="293" t="s">
        <v>15194</v>
      </c>
    </row>
    <row r="212" spans="1:13" ht="27">
      <c r="A212" s="293" t="str">
        <f t="shared" si="15"/>
        <v>Smelter Look-upD4</v>
      </c>
      <c r="B212" s="293" t="s">
        <v>12750</v>
      </c>
      <c r="C212" s="293" t="s">
        <v>1309</v>
      </c>
      <c r="D212" s="293" t="s">
        <v>924</v>
      </c>
      <c r="E212" s="291" t="s">
        <v>13724</v>
      </c>
      <c r="F212" s="346" t="s">
        <v>14750</v>
      </c>
      <c r="G212" s="293" t="s">
        <v>964</v>
      </c>
      <c r="H212" s="293" t="s">
        <v>394</v>
      </c>
      <c r="I212" s="293" t="s">
        <v>246</v>
      </c>
      <c r="J212" s="206" t="s">
        <v>13047</v>
      </c>
      <c r="K212" s="287" t="s">
        <v>276</v>
      </c>
      <c r="L212" s="300" t="s">
        <v>638</v>
      </c>
      <c r="M212" s="293" t="s">
        <v>15195</v>
      </c>
    </row>
    <row r="213" spans="1:13" ht="27">
      <c r="A213" s="293" t="str">
        <f t="shared" si="15"/>
        <v>Smelter Look-upE4</v>
      </c>
      <c r="B213" s="293" t="s">
        <v>12750</v>
      </c>
      <c r="C213" s="293" t="s">
        <v>1310</v>
      </c>
      <c r="D213" s="293" t="s">
        <v>12746</v>
      </c>
      <c r="E213" s="258" t="s">
        <v>14542</v>
      </c>
      <c r="F213" s="341" t="s">
        <v>14751</v>
      </c>
      <c r="G213" s="302" t="s">
        <v>605</v>
      </c>
      <c r="H213" s="302" t="s">
        <v>14905</v>
      </c>
      <c r="I213" s="302" t="s">
        <v>14963</v>
      </c>
      <c r="J213" s="302" t="s">
        <v>15306</v>
      </c>
      <c r="K213" s="303" t="s">
        <v>15021</v>
      </c>
      <c r="L213" s="304" t="s">
        <v>13802</v>
      </c>
      <c r="M213" s="302" t="s">
        <v>15196</v>
      </c>
    </row>
    <row r="214" spans="1:13" ht="27">
      <c r="A214" s="293" t="str">
        <f t="shared" si="15"/>
        <v>Smelter Look-upF4</v>
      </c>
      <c r="B214" s="293" t="s">
        <v>12750</v>
      </c>
      <c r="C214" s="293" t="s">
        <v>1320</v>
      </c>
      <c r="D214" s="293" t="s">
        <v>479</v>
      </c>
      <c r="E214" s="257" t="s">
        <v>13725</v>
      </c>
      <c r="F214" s="346"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6"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6"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6"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6"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1"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1"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6"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6" t="s">
        <v>14754</v>
      </c>
      <c r="G224" s="293" t="s">
        <v>570</v>
      </c>
      <c r="H224" s="293" t="s">
        <v>1159</v>
      </c>
      <c r="I224" s="293" t="s">
        <v>249</v>
      </c>
      <c r="J224" s="206" t="s">
        <v>13045</v>
      </c>
      <c r="K224" s="287" t="s">
        <v>279</v>
      </c>
      <c r="L224" s="319" t="s">
        <v>188</v>
      </c>
      <c r="M224" s="293" t="s">
        <v>15199</v>
      </c>
    </row>
    <row r="225" spans="1:13">
      <c r="A225" s="293" t="str">
        <f t="shared" si="16"/>
        <v>Smelter ListJ4</v>
      </c>
      <c r="B225" s="293" t="s">
        <v>1262</v>
      </c>
      <c r="C225" s="293" t="s">
        <v>1314</v>
      </c>
      <c r="D225" s="293" t="s">
        <v>923</v>
      </c>
      <c r="E225" s="288" t="s">
        <v>13728</v>
      </c>
      <c r="F225" s="346" t="s">
        <v>14755</v>
      </c>
      <c r="G225" s="293" t="s">
        <v>1160</v>
      </c>
      <c r="H225" s="293" t="s">
        <v>1161</v>
      </c>
      <c r="I225" s="293" t="s">
        <v>250</v>
      </c>
      <c r="J225" s="206" t="s">
        <v>13046</v>
      </c>
      <c r="K225" s="287" t="s">
        <v>113</v>
      </c>
      <c r="L225" s="319" t="s">
        <v>637</v>
      </c>
      <c r="M225" s="293" t="s">
        <v>15200</v>
      </c>
    </row>
    <row r="226" spans="1:13">
      <c r="A226" s="293" t="str">
        <f t="shared" si="16"/>
        <v>Smelter ListK4</v>
      </c>
      <c r="B226" s="293" t="s">
        <v>1262</v>
      </c>
      <c r="C226" s="293" t="s">
        <v>1315</v>
      </c>
      <c r="D226" s="293" t="s">
        <v>483</v>
      </c>
      <c r="E226" s="257" t="s">
        <v>13730</v>
      </c>
      <c r="F226" s="346"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6" t="s">
        <v>14760</v>
      </c>
      <c r="G227" s="293" t="s">
        <v>572</v>
      </c>
      <c r="H227" s="293" t="s">
        <v>1164</v>
      </c>
      <c r="I227" s="293" t="s">
        <v>252</v>
      </c>
      <c r="J227" s="206" t="s">
        <v>21</v>
      </c>
      <c r="K227" s="287" t="s">
        <v>1165</v>
      </c>
      <c r="L227" s="300" t="s">
        <v>465</v>
      </c>
      <c r="M227" s="293" t="s">
        <v>15204</v>
      </c>
    </row>
    <row r="228" spans="1:13">
      <c r="A228" s="293" t="str">
        <f t="shared" si="16"/>
        <v>Smelter ListM4</v>
      </c>
      <c r="B228" s="293" t="s">
        <v>1262</v>
      </c>
      <c r="C228" s="293" t="s">
        <v>1317</v>
      </c>
      <c r="D228" s="293" t="s">
        <v>485</v>
      </c>
      <c r="E228" s="257" t="s">
        <v>13732</v>
      </c>
      <c r="F228" s="346" t="s">
        <v>14761</v>
      </c>
      <c r="G228" s="293" t="s">
        <v>573</v>
      </c>
      <c r="H228" s="293" t="s">
        <v>1166</v>
      </c>
      <c r="I228" s="293" t="s">
        <v>253</v>
      </c>
      <c r="J228" s="206" t="s">
        <v>22</v>
      </c>
      <c r="K228" s="287" t="s">
        <v>114</v>
      </c>
      <c r="L228" s="300" t="s">
        <v>189</v>
      </c>
      <c r="M228" s="293" t="s">
        <v>15205</v>
      </c>
    </row>
    <row r="229" spans="1:13" ht="40.5">
      <c r="A229" s="293" t="str">
        <f t="shared" si="16"/>
        <v>Smelter ListN4</v>
      </c>
      <c r="B229" s="293" t="s">
        <v>1262</v>
      </c>
      <c r="C229" s="293" t="s">
        <v>1318</v>
      </c>
      <c r="D229" s="293" t="s">
        <v>512</v>
      </c>
      <c r="E229" s="257" t="s">
        <v>13733</v>
      </c>
      <c r="F229" s="346" t="s">
        <v>14762</v>
      </c>
      <c r="G229" s="293" t="s">
        <v>574</v>
      </c>
      <c r="H229" s="173" t="s">
        <v>395</v>
      </c>
      <c r="I229" s="293" t="s">
        <v>254</v>
      </c>
      <c r="J229" s="206" t="s">
        <v>1376</v>
      </c>
      <c r="K229" s="287" t="s">
        <v>115</v>
      </c>
      <c r="L229" s="300" t="s">
        <v>190</v>
      </c>
      <c r="M229" s="293" t="s">
        <v>15206</v>
      </c>
    </row>
    <row r="230" spans="1:13" ht="40.5">
      <c r="A230" s="293" t="str">
        <f t="shared" si="16"/>
        <v>Smelter ListO4</v>
      </c>
      <c r="B230" s="293" t="s">
        <v>1262</v>
      </c>
      <c r="C230" s="293" t="s">
        <v>1319</v>
      </c>
      <c r="D230" s="293" t="s">
        <v>1015</v>
      </c>
      <c r="E230" s="257" t="s">
        <v>13734</v>
      </c>
      <c r="F230" s="346" t="s">
        <v>14763</v>
      </c>
      <c r="G230" s="293" t="s">
        <v>575</v>
      </c>
      <c r="H230" s="293" t="s">
        <v>396</v>
      </c>
      <c r="I230" s="293" t="s">
        <v>255</v>
      </c>
      <c r="J230" s="206" t="s">
        <v>1393</v>
      </c>
      <c r="K230" s="287" t="s">
        <v>116</v>
      </c>
      <c r="L230" s="300" t="s">
        <v>191</v>
      </c>
      <c r="M230" s="293" t="s">
        <v>15207</v>
      </c>
    </row>
    <row r="231" spans="1:13" ht="54">
      <c r="A231" s="293" t="str">
        <f t="shared" si="16"/>
        <v>Smelter ListP4</v>
      </c>
      <c r="B231" s="293" t="s">
        <v>1262</v>
      </c>
      <c r="C231" s="293" t="s">
        <v>502</v>
      </c>
      <c r="D231" s="293" t="s">
        <v>511</v>
      </c>
      <c r="E231" s="257" t="s">
        <v>13735</v>
      </c>
      <c r="F231" s="346" t="s">
        <v>14764</v>
      </c>
      <c r="G231" s="293" t="s">
        <v>576</v>
      </c>
      <c r="H231" s="293" t="s">
        <v>14906</v>
      </c>
      <c r="I231" s="293" t="s">
        <v>256</v>
      </c>
      <c r="J231" s="206" t="s">
        <v>1377</v>
      </c>
      <c r="K231" s="287" t="s">
        <v>117</v>
      </c>
      <c r="L231" s="300" t="s">
        <v>192</v>
      </c>
      <c r="M231" s="293" t="s">
        <v>15208</v>
      </c>
    </row>
    <row r="232" spans="1:13">
      <c r="A232" s="293" t="str">
        <f t="shared" si="16"/>
        <v>Smelter ListQ4</v>
      </c>
      <c r="B232" s="293" t="s">
        <v>1262</v>
      </c>
      <c r="C232" s="293" t="s">
        <v>510</v>
      </c>
      <c r="D232" s="293" t="s">
        <v>858</v>
      </c>
      <c r="E232" s="257" t="s">
        <v>886</v>
      </c>
      <c r="F232" s="346" t="s">
        <v>14728</v>
      </c>
      <c r="G232" s="293" t="s">
        <v>946</v>
      </c>
      <c r="H232" s="293" t="s">
        <v>947</v>
      </c>
      <c r="I232" s="293" t="s">
        <v>948</v>
      </c>
      <c r="J232" s="206" t="s">
        <v>1050</v>
      </c>
      <c r="K232" s="287" t="s">
        <v>949</v>
      </c>
      <c r="L232" s="300" t="s">
        <v>461</v>
      </c>
      <c r="M232" s="293" t="s">
        <v>15172</v>
      </c>
    </row>
    <row r="233" spans="1:13" ht="27">
      <c r="A233" s="293" t="str">
        <f t="shared" si="16"/>
        <v>Smelter ListJ2</v>
      </c>
      <c r="B233" s="293" t="s">
        <v>1262</v>
      </c>
      <c r="C233" s="293" t="s">
        <v>848</v>
      </c>
      <c r="D233" s="293" t="s">
        <v>13511</v>
      </c>
      <c r="E233" s="293" t="s">
        <v>14543</v>
      </c>
      <c r="F233" s="346" t="s">
        <v>14765</v>
      </c>
      <c r="G233" s="293" t="s">
        <v>14847</v>
      </c>
      <c r="H233" s="293" t="s">
        <v>15433</v>
      </c>
      <c r="I233" s="293" t="s">
        <v>15434</v>
      </c>
      <c r="J233" s="206" t="s">
        <v>15435</v>
      </c>
      <c r="K233" s="287" t="s">
        <v>13595</v>
      </c>
      <c r="L233" s="300" t="s">
        <v>15436</v>
      </c>
      <c r="M233" s="293" t="s">
        <v>15209</v>
      </c>
    </row>
    <row r="234" spans="1:13" ht="40.5">
      <c r="A234" s="293" t="str">
        <f t="shared" si="16"/>
        <v>Smelter ListB2</v>
      </c>
      <c r="B234" s="293" t="s">
        <v>1262</v>
      </c>
      <c r="C234" s="293" t="s">
        <v>1018</v>
      </c>
      <c r="D234" s="320" t="s">
        <v>2558</v>
      </c>
      <c r="E234" s="293" t="s">
        <v>14544</v>
      </c>
      <c r="F234" s="346"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1"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6" t="s">
        <v>14667</v>
      </c>
      <c r="G236" s="293" t="s">
        <v>605</v>
      </c>
      <c r="H236" s="293" t="s">
        <v>391</v>
      </c>
      <c r="I236" s="293" t="s">
        <v>257</v>
      </c>
      <c r="J236" s="206" t="s">
        <v>1191</v>
      </c>
      <c r="K236" s="287" t="s">
        <v>118</v>
      </c>
      <c r="L236" s="300" t="s">
        <v>73</v>
      </c>
      <c r="M236" s="293" t="s">
        <v>15211</v>
      </c>
    </row>
    <row r="237" spans="1:13">
      <c r="A237" s="293" t="str">
        <f t="shared" si="16"/>
        <v>Smelter ListG4</v>
      </c>
      <c r="B237" s="293" t="s">
        <v>1262</v>
      </c>
      <c r="C237" s="293" t="s">
        <v>1311</v>
      </c>
      <c r="D237" s="293" t="s">
        <v>479</v>
      </c>
      <c r="E237" s="293" t="s">
        <v>13725</v>
      </c>
      <c r="F237" s="346" t="s">
        <v>14752</v>
      </c>
      <c r="G237" s="293" t="s">
        <v>577</v>
      </c>
      <c r="H237" s="293" t="s">
        <v>397</v>
      </c>
      <c r="I237" s="293" t="s">
        <v>258</v>
      </c>
      <c r="J237" s="206" t="s">
        <v>1378</v>
      </c>
      <c r="K237" s="287" t="s">
        <v>119</v>
      </c>
      <c r="L237" s="300" t="s">
        <v>74</v>
      </c>
      <c r="M237" s="293" t="s">
        <v>15197</v>
      </c>
    </row>
    <row r="238" spans="1:13">
      <c r="A238" s="293" t="str">
        <f t="shared" si="16"/>
        <v>Smelter ListAH5</v>
      </c>
      <c r="B238" s="293" t="s">
        <v>1262</v>
      </c>
      <c r="C238" s="293" t="s">
        <v>12741</v>
      </c>
      <c r="D238" s="293" t="s">
        <v>498</v>
      </c>
      <c r="E238" s="293" t="s">
        <v>13714</v>
      </c>
      <c r="F238" s="346" t="s">
        <v>14733</v>
      </c>
      <c r="G238" s="293" t="s">
        <v>564</v>
      </c>
      <c r="H238" s="293" t="s">
        <v>388</v>
      </c>
      <c r="I238" s="293" t="s">
        <v>240</v>
      </c>
      <c r="J238" s="293" t="s">
        <v>17</v>
      </c>
      <c r="K238" s="287" t="s">
        <v>272</v>
      </c>
      <c r="L238" s="300" t="s">
        <v>182</v>
      </c>
      <c r="M238" s="293" t="s">
        <v>15178</v>
      </c>
    </row>
    <row r="239" spans="1:13">
      <c r="A239" s="293" t="str">
        <f t="shared" si="16"/>
        <v>Smelter ListAH6</v>
      </c>
      <c r="B239" s="293" t="s">
        <v>1262</v>
      </c>
      <c r="C239" s="293" t="s">
        <v>12742</v>
      </c>
      <c r="D239" s="293" t="s">
        <v>499</v>
      </c>
      <c r="E239" s="293" t="s">
        <v>13715</v>
      </c>
      <c r="F239" s="346" t="s">
        <v>14734</v>
      </c>
      <c r="G239" s="293" t="s">
        <v>565</v>
      </c>
      <c r="H239" s="293" t="s">
        <v>499</v>
      </c>
      <c r="I239" s="293" t="s">
        <v>241</v>
      </c>
      <c r="J239" s="293" t="s">
        <v>18</v>
      </c>
      <c r="K239" s="287" t="s">
        <v>499</v>
      </c>
      <c r="L239" s="300" t="s">
        <v>183</v>
      </c>
      <c r="M239" s="293" t="s">
        <v>15179</v>
      </c>
    </row>
    <row r="240" spans="1:13">
      <c r="A240" s="293" t="str">
        <f t="shared" si="16"/>
        <v>Smelter ListAH7</v>
      </c>
      <c r="B240" s="293" t="s">
        <v>1262</v>
      </c>
      <c r="C240" s="293" t="s">
        <v>12743</v>
      </c>
      <c r="D240" s="293" t="s">
        <v>500</v>
      </c>
      <c r="E240" s="293" t="s">
        <v>13716</v>
      </c>
      <c r="F240" s="346" t="s">
        <v>14735</v>
      </c>
      <c r="G240" s="293" t="s">
        <v>566</v>
      </c>
      <c r="H240" s="293" t="s">
        <v>389</v>
      </c>
      <c r="I240" s="293" t="s">
        <v>242</v>
      </c>
      <c r="J240" s="293" t="s">
        <v>19</v>
      </c>
      <c r="K240" s="287" t="s">
        <v>273</v>
      </c>
      <c r="L240" s="300" t="s">
        <v>184</v>
      </c>
      <c r="M240" s="293" t="s">
        <v>15180</v>
      </c>
    </row>
    <row r="241" spans="1:13" ht="54">
      <c r="A241" s="293" t="str">
        <f t="shared" si="16"/>
        <v>CheckerA1</v>
      </c>
      <c r="B241" s="293" t="s">
        <v>1263</v>
      </c>
      <c r="C241" s="293" t="s">
        <v>647</v>
      </c>
      <c r="D241" s="293" t="s">
        <v>13487</v>
      </c>
      <c r="E241" s="293" t="s">
        <v>14547</v>
      </c>
      <c r="F241" s="346"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6"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6"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6"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6"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6"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6"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6"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6"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6"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6" t="s">
        <v>1933</v>
      </c>
      <c r="G251" s="293" t="s">
        <v>1934</v>
      </c>
      <c r="H251" s="293" t="s">
        <v>1935</v>
      </c>
      <c r="I251" s="293" t="s">
        <v>1936</v>
      </c>
      <c r="J251" s="293" t="s">
        <v>1937</v>
      </c>
      <c r="K251" s="296" t="s">
        <v>1485</v>
      </c>
      <c r="L251" s="308" t="s">
        <v>1938</v>
      </c>
      <c r="M251" s="293" t="s">
        <v>2599</v>
      </c>
    </row>
    <row r="252" spans="1:13" ht="27">
      <c r="A252" s="293" t="s">
        <v>1467</v>
      </c>
      <c r="B252" s="293" t="s">
        <v>1263</v>
      </c>
      <c r="C252" s="293" t="s">
        <v>1314</v>
      </c>
      <c r="D252" s="293" t="s">
        <v>1557</v>
      </c>
      <c r="E252" s="293" t="s">
        <v>14555</v>
      </c>
      <c r="F252" s="346" t="s">
        <v>1939</v>
      </c>
      <c r="G252" s="293" t="s">
        <v>1940</v>
      </c>
      <c r="H252" s="293" t="s">
        <v>1941</v>
      </c>
      <c r="I252" s="293" t="s">
        <v>1942</v>
      </c>
      <c r="J252" s="293" t="s">
        <v>1943</v>
      </c>
      <c r="K252" s="296" t="s">
        <v>1944</v>
      </c>
      <c r="L252" s="308" t="s">
        <v>1945</v>
      </c>
      <c r="M252" s="293" t="s">
        <v>15219</v>
      </c>
    </row>
    <row r="253" spans="1:13" ht="27">
      <c r="A253" s="293" t="s">
        <v>1486</v>
      </c>
      <c r="B253" s="293" t="s">
        <v>1263</v>
      </c>
      <c r="C253" s="293" t="s">
        <v>1468</v>
      </c>
      <c r="D253" s="293" t="s">
        <v>1556</v>
      </c>
      <c r="E253" s="293" t="s">
        <v>14556</v>
      </c>
      <c r="F253" s="346" t="s">
        <v>1946</v>
      </c>
      <c r="G253" s="293" t="s">
        <v>1947</v>
      </c>
      <c r="H253" s="293" t="s">
        <v>1948</v>
      </c>
      <c r="I253" s="293" t="s">
        <v>1949</v>
      </c>
      <c r="J253" s="293" t="s">
        <v>1950</v>
      </c>
      <c r="K253" s="296" t="s">
        <v>1951</v>
      </c>
      <c r="L253" s="308" t="s">
        <v>1952</v>
      </c>
      <c r="M253" s="293" t="s">
        <v>15220</v>
      </c>
    </row>
    <row r="254" spans="1:13" ht="27">
      <c r="A254" s="293" t="s">
        <v>1530</v>
      </c>
      <c r="B254" s="293" t="s">
        <v>1263</v>
      </c>
      <c r="C254" s="293" t="s">
        <v>1469</v>
      </c>
      <c r="D254" s="293" t="s">
        <v>1562</v>
      </c>
      <c r="E254" s="293" t="s">
        <v>14557</v>
      </c>
      <c r="F254" s="346" t="s">
        <v>1953</v>
      </c>
      <c r="G254" s="293" t="s">
        <v>1954</v>
      </c>
      <c r="H254" s="293" t="s">
        <v>1955</v>
      </c>
      <c r="I254" s="293" t="s">
        <v>1956</v>
      </c>
      <c r="J254" s="293" t="s">
        <v>1957</v>
      </c>
      <c r="K254" s="296" t="s">
        <v>1958</v>
      </c>
      <c r="L254" s="308" t="s">
        <v>1959</v>
      </c>
      <c r="M254" s="293" t="s">
        <v>15221</v>
      </c>
    </row>
    <row r="255" spans="1:13" ht="27">
      <c r="A255" s="293" t="s">
        <v>1531</v>
      </c>
      <c r="B255" s="293" t="s">
        <v>1263</v>
      </c>
      <c r="C255" s="293" t="s">
        <v>1470</v>
      </c>
      <c r="D255" s="293" t="s">
        <v>1511</v>
      </c>
      <c r="E255" s="293" t="s">
        <v>14558</v>
      </c>
      <c r="F255" s="346" t="s">
        <v>1960</v>
      </c>
      <c r="G255" s="293" t="s">
        <v>1961</v>
      </c>
      <c r="H255" s="293" t="s">
        <v>1962</v>
      </c>
      <c r="I255" s="293" t="s">
        <v>1963</v>
      </c>
      <c r="J255" s="293" t="s">
        <v>1964</v>
      </c>
      <c r="K255" s="296" t="s">
        <v>1965</v>
      </c>
      <c r="L255" s="308" t="s">
        <v>1966</v>
      </c>
      <c r="M255" s="293" t="s">
        <v>15222</v>
      </c>
    </row>
    <row r="256" spans="1:13" ht="27">
      <c r="A256" s="293" t="s">
        <v>1540</v>
      </c>
      <c r="B256" s="293" t="s">
        <v>1263</v>
      </c>
      <c r="C256" s="293" t="s">
        <v>1471</v>
      </c>
      <c r="D256" s="293" t="s">
        <v>2593</v>
      </c>
      <c r="E256" s="293" t="s">
        <v>14559</v>
      </c>
      <c r="F256" s="346" t="s">
        <v>2602</v>
      </c>
      <c r="G256" s="293" t="s">
        <v>2604</v>
      </c>
      <c r="H256" s="293" t="s">
        <v>2607</v>
      </c>
      <c r="I256" s="293" t="s">
        <v>2610</v>
      </c>
      <c r="J256" s="293" t="s">
        <v>2613</v>
      </c>
      <c r="K256" s="296" t="s">
        <v>2616</v>
      </c>
      <c r="L256" s="308" t="s">
        <v>2619</v>
      </c>
      <c r="M256" s="293" t="s">
        <v>2622</v>
      </c>
    </row>
    <row r="257" spans="1:13" ht="27">
      <c r="A257" s="293" t="s">
        <v>1541</v>
      </c>
      <c r="B257" s="293" t="s">
        <v>1263</v>
      </c>
      <c r="C257" s="293" t="s">
        <v>1472</v>
      </c>
      <c r="D257" s="293" t="s">
        <v>1512</v>
      </c>
      <c r="E257" s="293" t="s">
        <v>14560</v>
      </c>
      <c r="F257" s="346" t="s">
        <v>1967</v>
      </c>
      <c r="G257" s="293" t="s">
        <v>1968</v>
      </c>
      <c r="H257" s="293" t="s">
        <v>1969</v>
      </c>
      <c r="I257" s="293" t="s">
        <v>1970</v>
      </c>
      <c r="J257" s="293" t="s">
        <v>1971</v>
      </c>
      <c r="K257" s="296" t="s">
        <v>1972</v>
      </c>
      <c r="L257" s="308" t="s">
        <v>1973</v>
      </c>
      <c r="M257" s="293" t="s">
        <v>15223</v>
      </c>
    </row>
    <row r="258" spans="1:13" ht="40.5">
      <c r="A258" s="293" t="s">
        <v>1542</v>
      </c>
      <c r="B258" s="293" t="s">
        <v>1263</v>
      </c>
      <c r="C258" s="293" t="s">
        <v>1473</v>
      </c>
      <c r="D258" s="293" t="s">
        <v>1513</v>
      </c>
      <c r="E258" s="293" t="s">
        <v>14561</v>
      </c>
      <c r="F258" s="346" t="s">
        <v>1974</v>
      </c>
      <c r="G258" s="293" t="s">
        <v>1975</v>
      </c>
      <c r="H258" s="293" t="s">
        <v>1976</v>
      </c>
      <c r="I258" s="293" t="s">
        <v>1977</v>
      </c>
      <c r="J258" s="293" t="s">
        <v>1978</v>
      </c>
      <c r="K258" s="296" t="s">
        <v>1979</v>
      </c>
      <c r="L258" s="308" t="s">
        <v>1980</v>
      </c>
      <c r="M258" s="293" t="s">
        <v>15224</v>
      </c>
    </row>
    <row r="259" spans="1:13" ht="40.5">
      <c r="A259" s="293" t="s">
        <v>1543</v>
      </c>
      <c r="B259" s="293" t="s">
        <v>1263</v>
      </c>
      <c r="C259" s="293" t="s">
        <v>1474</v>
      </c>
      <c r="D259" s="293" t="s">
        <v>1514</v>
      </c>
      <c r="E259" s="293" t="s">
        <v>14562</v>
      </c>
      <c r="F259" s="346" t="s">
        <v>2601</v>
      </c>
      <c r="G259" s="293" t="s">
        <v>2605</v>
      </c>
      <c r="H259" s="293" t="s">
        <v>2606</v>
      </c>
      <c r="I259" s="293" t="s">
        <v>14964</v>
      </c>
      <c r="J259" s="293" t="s">
        <v>2612</v>
      </c>
      <c r="K259" s="296" t="s">
        <v>2617</v>
      </c>
      <c r="L259" s="308" t="s">
        <v>2618</v>
      </c>
      <c r="M259" s="293" t="s">
        <v>2623</v>
      </c>
    </row>
    <row r="260" spans="1:13" ht="27">
      <c r="A260" s="293" t="s">
        <v>1544</v>
      </c>
      <c r="B260" s="293" t="s">
        <v>1263</v>
      </c>
      <c r="C260" s="293" t="s">
        <v>1475</v>
      </c>
      <c r="D260" s="293" t="s">
        <v>1487</v>
      </c>
      <c r="E260" s="293" t="s">
        <v>14563</v>
      </c>
      <c r="F260" s="346" t="s">
        <v>1981</v>
      </c>
      <c r="G260" s="293" t="s">
        <v>1982</v>
      </c>
      <c r="H260" s="293" t="s">
        <v>1983</v>
      </c>
      <c r="I260" s="293" t="s">
        <v>1984</v>
      </c>
      <c r="J260" s="293" t="s">
        <v>1985</v>
      </c>
      <c r="K260" s="296" t="s">
        <v>1986</v>
      </c>
      <c r="L260" s="308" t="s">
        <v>1987</v>
      </c>
      <c r="M260" s="293" t="s">
        <v>15225</v>
      </c>
    </row>
    <row r="261" spans="1:13" ht="40.5">
      <c r="A261" s="293" t="s">
        <v>14437</v>
      </c>
      <c r="B261" s="293" t="s">
        <v>1263</v>
      </c>
      <c r="C261" s="293" t="s">
        <v>14436</v>
      </c>
      <c r="D261" s="293" t="s">
        <v>1558</v>
      </c>
      <c r="E261" s="293" t="s">
        <v>14564</v>
      </c>
      <c r="F261" s="346" t="s">
        <v>1988</v>
      </c>
      <c r="G261" s="293" t="s">
        <v>1989</v>
      </c>
      <c r="H261" s="293" t="s">
        <v>1990</v>
      </c>
      <c r="I261" s="293" t="s">
        <v>1991</v>
      </c>
      <c r="J261" s="293" t="s">
        <v>1992</v>
      </c>
      <c r="K261" s="296" t="s">
        <v>1993</v>
      </c>
      <c r="L261" s="308" t="s">
        <v>1994</v>
      </c>
      <c r="M261" s="293" t="s">
        <v>15226</v>
      </c>
    </row>
    <row r="262" spans="1:13" ht="40.5">
      <c r="A262" s="293" t="s">
        <v>1545</v>
      </c>
      <c r="B262" s="293" t="s">
        <v>1263</v>
      </c>
      <c r="C262" s="293" t="s">
        <v>1476</v>
      </c>
      <c r="D262" s="293" t="s">
        <v>1559</v>
      </c>
      <c r="E262" s="293" t="s">
        <v>14565</v>
      </c>
      <c r="F262" s="346" t="s">
        <v>1995</v>
      </c>
      <c r="G262" s="293" t="s">
        <v>1996</v>
      </c>
      <c r="H262" s="293" t="s">
        <v>1997</v>
      </c>
      <c r="I262" s="293" t="s">
        <v>1998</v>
      </c>
      <c r="J262" s="293" t="s">
        <v>1999</v>
      </c>
      <c r="K262" s="296" t="s">
        <v>2000</v>
      </c>
      <c r="L262" s="308" t="s">
        <v>2001</v>
      </c>
      <c r="M262" s="293" t="s">
        <v>15227</v>
      </c>
    </row>
    <row r="263" spans="1:13" ht="27">
      <c r="A263" s="293" t="s">
        <v>1546</v>
      </c>
      <c r="B263" s="293" t="s">
        <v>1263</v>
      </c>
      <c r="C263" s="293" t="s">
        <v>1477</v>
      </c>
      <c r="D263" s="293" t="s">
        <v>1560</v>
      </c>
      <c r="E263" s="293" t="s">
        <v>14566</v>
      </c>
      <c r="F263" s="346" t="s">
        <v>2002</v>
      </c>
      <c r="G263" s="293" t="s">
        <v>2003</v>
      </c>
      <c r="H263" s="293" t="s">
        <v>2004</v>
      </c>
      <c r="I263" s="293" t="s">
        <v>2005</v>
      </c>
      <c r="J263" s="293" t="s">
        <v>2006</v>
      </c>
      <c r="K263" s="296" t="s">
        <v>2007</v>
      </c>
      <c r="L263" s="308" t="s">
        <v>2008</v>
      </c>
      <c r="M263" s="293" t="s">
        <v>15228</v>
      </c>
    </row>
    <row r="264" spans="1:13" ht="40.5">
      <c r="A264" s="293" t="s">
        <v>1547</v>
      </c>
      <c r="B264" s="293" t="s">
        <v>1263</v>
      </c>
      <c r="C264" s="293" t="s">
        <v>1478</v>
      </c>
      <c r="D264" s="293" t="s">
        <v>1561</v>
      </c>
      <c r="E264" s="293" t="s">
        <v>14567</v>
      </c>
      <c r="F264" s="346" t="s">
        <v>2009</v>
      </c>
      <c r="G264" s="293" t="s">
        <v>2010</v>
      </c>
      <c r="H264" s="293" t="s">
        <v>2011</v>
      </c>
      <c r="I264" s="293" t="s">
        <v>2012</v>
      </c>
      <c r="J264" s="293" t="s">
        <v>2013</v>
      </c>
      <c r="K264" s="296" t="s">
        <v>2014</v>
      </c>
      <c r="L264" s="308" t="s">
        <v>2015</v>
      </c>
      <c r="M264" s="293" t="s">
        <v>15229</v>
      </c>
    </row>
    <row r="265" spans="1:13" ht="54">
      <c r="A265" s="293" t="s">
        <v>14440</v>
      </c>
      <c r="B265" s="293" t="s">
        <v>1263</v>
      </c>
      <c r="C265" s="293" t="s">
        <v>14438</v>
      </c>
      <c r="D265" s="293" t="s">
        <v>1488</v>
      </c>
      <c r="E265" s="293" t="s">
        <v>14568</v>
      </c>
      <c r="F265" s="346" t="s">
        <v>2016</v>
      </c>
      <c r="G265" s="293" t="s">
        <v>2017</v>
      </c>
      <c r="H265" s="293" t="s">
        <v>2018</v>
      </c>
      <c r="I265" s="293" t="s">
        <v>2019</v>
      </c>
      <c r="J265" s="293" t="s">
        <v>2020</v>
      </c>
      <c r="K265" s="296" t="s">
        <v>2021</v>
      </c>
      <c r="L265" s="308" t="s">
        <v>2022</v>
      </c>
      <c r="M265" s="293" t="s">
        <v>15230</v>
      </c>
    </row>
    <row r="266" spans="1:13" ht="54">
      <c r="A266" s="293" t="s">
        <v>1548</v>
      </c>
      <c r="B266" s="293" t="s">
        <v>1263</v>
      </c>
      <c r="C266" s="293" t="s">
        <v>1479</v>
      </c>
      <c r="D266" s="293" t="s">
        <v>1489</v>
      </c>
      <c r="E266" s="293" t="s">
        <v>14569</v>
      </c>
      <c r="F266" s="346" t="s">
        <v>2023</v>
      </c>
      <c r="G266" s="293" t="s">
        <v>2024</v>
      </c>
      <c r="H266" s="293" t="s">
        <v>2025</v>
      </c>
      <c r="I266" s="293" t="s">
        <v>2026</v>
      </c>
      <c r="J266" s="293" t="s">
        <v>2027</v>
      </c>
      <c r="K266" s="296" t="s">
        <v>2028</v>
      </c>
      <c r="L266" s="308" t="s">
        <v>2029</v>
      </c>
      <c r="M266" s="293" t="s">
        <v>15231</v>
      </c>
    </row>
    <row r="267" spans="1:13" ht="54">
      <c r="A267" s="293" t="s">
        <v>1549</v>
      </c>
      <c r="B267" s="293" t="s">
        <v>1263</v>
      </c>
      <c r="C267" s="293" t="s">
        <v>1480</v>
      </c>
      <c r="D267" s="293" t="s">
        <v>1490</v>
      </c>
      <c r="E267" s="293" t="s">
        <v>14570</v>
      </c>
      <c r="F267" s="346" t="s">
        <v>2030</v>
      </c>
      <c r="G267" s="293" t="s">
        <v>2031</v>
      </c>
      <c r="H267" s="293" t="s">
        <v>2032</v>
      </c>
      <c r="I267" s="293" t="s">
        <v>2033</v>
      </c>
      <c r="J267" s="293" t="s">
        <v>2034</v>
      </c>
      <c r="K267" s="296" t="s">
        <v>2035</v>
      </c>
      <c r="L267" s="308" t="s">
        <v>2036</v>
      </c>
      <c r="M267" s="293" t="s">
        <v>15232</v>
      </c>
    </row>
    <row r="268" spans="1:13" ht="54">
      <c r="A268" s="293" t="s">
        <v>1550</v>
      </c>
      <c r="B268" s="293" t="s">
        <v>1263</v>
      </c>
      <c r="C268" s="293" t="s">
        <v>1481</v>
      </c>
      <c r="D268" s="293" t="s">
        <v>1491</v>
      </c>
      <c r="E268" s="293" t="s">
        <v>14571</v>
      </c>
      <c r="F268" s="346" t="s">
        <v>2037</v>
      </c>
      <c r="G268" s="293" t="s">
        <v>2038</v>
      </c>
      <c r="H268" s="293" t="s">
        <v>2039</v>
      </c>
      <c r="I268" s="293" t="s">
        <v>2040</v>
      </c>
      <c r="J268" s="293" t="s">
        <v>2041</v>
      </c>
      <c r="K268" s="296" t="s">
        <v>2042</v>
      </c>
      <c r="L268" s="308" t="s">
        <v>2043</v>
      </c>
      <c r="M268" s="293" t="s">
        <v>15233</v>
      </c>
    </row>
    <row r="269" spans="1:13" ht="67.5">
      <c r="A269" s="293" t="s">
        <v>14441</v>
      </c>
      <c r="B269" s="293" t="s">
        <v>1263</v>
      </c>
      <c r="C269" s="293" t="s">
        <v>14439</v>
      </c>
      <c r="D269" s="293" t="s">
        <v>1492</v>
      </c>
      <c r="E269" s="293" t="s">
        <v>14572</v>
      </c>
      <c r="F269" s="346" t="s">
        <v>2044</v>
      </c>
      <c r="G269" s="293" t="s">
        <v>2045</v>
      </c>
      <c r="H269" s="293" t="s">
        <v>2046</v>
      </c>
      <c r="I269" s="293" t="s">
        <v>2047</v>
      </c>
      <c r="J269" s="293" t="s">
        <v>2048</v>
      </c>
      <c r="K269" s="296" t="s">
        <v>2049</v>
      </c>
      <c r="L269" s="308" t="s">
        <v>2050</v>
      </c>
      <c r="M269" s="293" t="s">
        <v>15234</v>
      </c>
    </row>
    <row r="270" spans="1:13" ht="67.5">
      <c r="A270" s="293" t="s">
        <v>1551</v>
      </c>
      <c r="B270" s="293" t="s">
        <v>1263</v>
      </c>
      <c r="C270" s="293" t="s">
        <v>1515</v>
      </c>
      <c r="D270" s="293" t="s">
        <v>1493</v>
      </c>
      <c r="E270" s="293" t="s">
        <v>14573</v>
      </c>
      <c r="F270" s="346" t="s">
        <v>2051</v>
      </c>
      <c r="G270" s="293" t="s">
        <v>2052</v>
      </c>
      <c r="H270" s="293" t="s">
        <v>2053</v>
      </c>
      <c r="I270" s="293" t="s">
        <v>2054</v>
      </c>
      <c r="J270" s="293" t="s">
        <v>2055</v>
      </c>
      <c r="K270" s="296" t="s">
        <v>2056</v>
      </c>
      <c r="L270" s="308" t="s">
        <v>2057</v>
      </c>
      <c r="M270" s="293" t="s">
        <v>15235</v>
      </c>
    </row>
    <row r="271" spans="1:13" ht="67.5">
      <c r="A271" s="293" t="s">
        <v>1552</v>
      </c>
      <c r="B271" s="293" t="s">
        <v>1263</v>
      </c>
      <c r="C271" s="293" t="s">
        <v>1516</v>
      </c>
      <c r="D271" s="293" t="s">
        <v>1494</v>
      </c>
      <c r="E271" s="293" t="s">
        <v>14574</v>
      </c>
      <c r="F271" s="346" t="s">
        <v>2058</v>
      </c>
      <c r="G271" s="293" t="s">
        <v>2059</v>
      </c>
      <c r="H271" s="293" t="s">
        <v>2060</v>
      </c>
      <c r="I271" s="293" t="s">
        <v>2061</v>
      </c>
      <c r="J271" s="293" t="s">
        <v>2062</v>
      </c>
      <c r="K271" s="296" t="s">
        <v>2063</v>
      </c>
      <c r="L271" s="308" t="s">
        <v>2064</v>
      </c>
      <c r="M271" s="293" t="s">
        <v>15236</v>
      </c>
    </row>
    <row r="272" spans="1:13" ht="67.5">
      <c r="A272" s="293" t="s">
        <v>1553</v>
      </c>
      <c r="B272" s="293" t="s">
        <v>1263</v>
      </c>
      <c r="C272" s="293" t="s">
        <v>1517</v>
      </c>
      <c r="D272" s="293" t="s">
        <v>1495</v>
      </c>
      <c r="E272" s="293" t="s">
        <v>14575</v>
      </c>
      <c r="F272" s="346" t="s">
        <v>2065</v>
      </c>
      <c r="G272" s="293" t="s">
        <v>2066</v>
      </c>
      <c r="H272" s="293" t="s">
        <v>2067</v>
      </c>
      <c r="I272" s="293" t="s">
        <v>2068</v>
      </c>
      <c r="J272" s="293" t="s">
        <v>2069</v>
      </c>
      <c r="K272" s="296" t="s">
        <v>2070</v>
      </c>
      <c r="L272" s="308" t="s">
        <v>2071</v>
      </c>
      <c r="M272" s="293" t="s">
        <v>15237</v>
      </c>
    </row>
    <row r="273" spans="1:13" ht="67.5">
      <c r="A273" s="293" t="s">
        <v>14474</v>
      </c>
      <c r="B273" s="293" t="s">
        <v>1263</v>
      </c>
      <c r="C273" s="293" t="s">
        <v>14482</v>
      </c>
      <c r="D273" s="293" t="s">
        <v>15389</v>
      </c>
      <c r="E273" s="293" t="s">
        <v>15390</v>
      </c>
      <c r="F273" s="346" t="s">
        <v>15391</v>
      </c>
      <c r="G273" s="293" t="s">
        <v>15392</v>
      </c>
      <c r="H273" s="293" t="s">
        <v>15393</v>
      </c>
      <c r="I273" s="293" t="s">
        <v>15394</v>
      </c>
      <c r="J273" s="293" t="s">
        <v>15395</v>
      </c>
      <c r="K273" s="293" t="s">
        <v>15396</v>
      </c>
      <c r="L273" s="293" t="s">
        <v>15397</v>
      </c>
      <c r="M273" s="293" t="s">
        <v>15398</v>
      </c>
    </row>
    <row r="274" spans="1:13" ht="67.5">
      <c r="A274" s="293" t="s">
        <v>14475</v>
      </c>
      <c r="B274" s="293" t="s">
        <v>1263</v>
      </c>
      <c r="C274" s="188" t="s">
        <v>1518</v>
      </c>
      <c r="D274" s="293" t="s">
        <v>15399</v>
      </c>
      <c r="E274" s="293" t="s">
        <v>15400</v>
      </c>
      <c r="F274" s="346" t="s">
        <v>15401</v>
      </c>
      <c r="G274" s="293" t="s">
        <v>15402</v>
      </c>
      <c r="H274" s="293" t="s">
        <v>15403</v>
      </c>
      <c r="I274" s="293" t="s">
        <v>15404</v>
      </c>
      <c r="J274" s="293" t="s">
        <v>15405</v>
      </c>
      <c r="K274" s="293" t="s">
        <v>15406</v>
      </c>
      <c r="L274" s="293" t="s">
        <v>15407</v>
      </c>
      <c r="M274" s="293" t="s">
        <v>15408</v>
      </c>
    </row>
    <row r="275" spans="1:13" ht="67.5">
      <c r="A275" s="293" t="s">
        <v>14442</v>
      </c>
      <c r="B275" s="293" t="s">
        <v>1263</v>
      </c>
      <c r="C275" s="188" t="s">
        <v>1519</v>
      </c>
      <c r="D275" s="293" t="s">
        <v>15414</v>
      </c>
      <c r="E275" s="293" t="s">
        <v>15415</v>
      </c>
      <c r="F275" s="346" t="s">
        <v>15416</v>
      </c>
      <c r="G275" s="293" t="s">
        <v>15417</v>
      </c>
      <c r="H275" s="293" t="s">
        <v>15418</v>
      </c>
      <c r="I275" s="293" t="s">
        <v>15413</v>
      </c>
      <c r="J275" s="293" t="s">
        <v>15412</v>
      </c>
      <c r="K275" s="293" t="s">
        <v>15411</v>
      </c>
      <c r="L275" s="293" t="s">
        <v>15410</v>
      </c>
      <c r="M275" s="293" t="s">
        <v>15409</v>
      </c>
    </row>
    <row r="276" spans="1:13" ht="67.5">
      <c r="A276" s="293" t="s">
        <v>14443</v>
      </c>
      <c r="B276" s="293" t="s">
        <v>1263</v>
      </c>
      <c r="C276" s="293" t="s">
        <v>1520</v>
      </c>
      <c r="D276" s="293" t="s">
        <v>15419</v>
      </c>
      <c r="E276" s="293" t="s">
        <v>15420</v>
      </c>
      <c r="F276" s="346" t="s">
        <v>15421</v>
      </c>
      <c r="G276" s="293" t="s">
        <v>15422</v>
      </c>
      <c r="H276" s="293" t="s">
        <v>15423</v>
      </c>
      <c r="I276" s="293" t="s">
        <v>15424</v>
      </c>
      <c r="J276" s="293" t="s">
        <v>15425</v>
      </c>
      <c r="K276" s="293" t="s">
        <v>15426</v>
      </c>
      <c r="L276" s="293" t="s">
        <v>15427</v>
      </c>
      <c r="M276" s="293" t="s">
        <v>15428</v>
      </c>
    </row>
    <row r="277" spans="1:13" ht="67.5">
      <c r="A277" s="293" t="s">
        <v>14444</v>
      </c>
      <c r="B277" s="293" t="s">
        <v>1263</v>
      </c>
      <c r="C277" s="293" t="s">
        <v>14468</v>
      </c>
      <c r="D277" s="293" t="s">
        <v>1496</v>
      </c>
      <c r="E277" s="257" t="s">
        <v>13736</v>
      </c>
      <c r="F277" s="346" t="s">
        <v>15492</v>
      </c>
      <c r="G277" s="293" t="s">
        <v>2072</v>
      </c>
      <c r="H277" s="293" t="s">
        <v>2073</v>
      </c>
      <c r="I277" s="293" t="s">
        <v>2074</v>
      </c>
      <c r="J277" s="293" t="s">
        <v>2075</v>
      </c>
      <c r="K277" s="296" t="s">
        <v>2076</v>
      </c>
      <c r="L277" s="308" t="s">
        <v>2077</v>
      </c>
      <c r="M277" s="293" t="s">
        <v>15238</v>
      </c>
    </row>
    <row r="278" spans="1:13" ht="67.5">
      <c r="A278" s="293" t="s">
        <v>14476</v>
      </c>
      <c r="B278" s="293" t="s">
        <v>1263</v>
      </c>
      <c r="C278" s="293" t="s">
        <v>1521</v>
      </c>
      <c r="D278" s="188" t="s">
        <v>1497</v>
      </c>
      <c r="E278" s="257" t="s">
        <v>13737</v>
      </c>
      <c r="F278" s="337" t="s">
        <v>15493</v>
      </c>
      <c r="G278" s="188" t="s">
        <v>2078</v>
      </c>
      <c r="H278" s="188" t="s">
        <v>2079</v>
      </c>
      <c r="I278" s="188" t="s">
        <v>2080</v>
      </c>
      <c r="J278" s="188" t="s">
        <v>2081</v>
      </c>
      <c r="K278" s="296" t="s">
        <v>2082</v>
      </c>
      <c r="L278" s="322" t="s">
        <v>2083</v>
      </c>
      <c r="M278" s="188" t="s">
        <v>15239</v>
      </c>
    </row>
    <row r="279" spans="1:13" ht="54">
      <c r="A279" s="293" t="s">
        <v>14445</v>
      </c>
      <c r="B279" s="293" t="s">
        <v>1263</v>
      </c>
      <c r="C279" s="293" t="s">
        <v>1522</v>
      </c>
      <c r="D279" s="293" t="s">
        <v>1498</v>
      </c>
      <c r="E279" s="257" t="s">
        <v>13738</v>
      </c>
      <c r="F279" s="346" t="s">
        <v>15494</v>
      </c>
      <c r="G279" s="293" t="s">
        <v>2084</v>
      </c>
      <c r="H279" s="293" t="s">
        <v>2085</v>
      </c>
      <c r="I279" s="293" t="s">
        <v>2086</v>
      </c>
      <c r="J279" s="293" t="s">
        <v>2087</v>
      </c>
      <c r="K279" s="296" t="s">
        <v>2088</v>
      </c>
      <c r="L279" s="308" t="s">
        <v>2089</v>
      </c>
      <c r="M279" s="293" t="s">
        <v>15240</v>
      </c>
    </row>
    <row r="280" spans="1:13" ht="67.5">
      <c r="A280" s="293" t="s">
        <v>14446</v>
      </c>
      <c r="B280" s="293" t="s">
        <v>1263</v>
      </c>
      <c r="C280" s="293" t="s">
        <v>1523</v>
      </c>
      <c r="D280" s="293" t="s">
        <v>1499</v>
      </c>
      <c r="E280" s="257" t="s">
        <v>13739</v>
      </c>
      <c r="F280" s="346" t="s">
        <v>15495</v>
      </c>
      <c r="G280" s="293" t="s">
        <v>2090</v>
      </c>
      <c r="H280" s="293" t="s">
        <v>2091</v>
      </c>
      <c r="I280" s="293" t="s">
        <v>2092</v>
      </c>
      <c r="J280" s="293" t="s">
        <v>2093</v>
      </c>
      <c r="K280" s="296" t="s">
        <v>2094</v>
      </c>
      <c r="L280" s="308" t="s">
        <v>2095</v>
      </c>
      <c r="M280" s="293" t="s">
        <v>15241</v>
      </c>
    </row>
    <row r="281" spans="1:13" ht="40.5">
      <c r="A281" s="293" t="s">
        <v>14447</v>
      </c>
      <c r="B281" s="293" t="s">
        <v>1263</v>
      </c>
      <c r="C281" s="293" t="s">
        <v>14469</v>
      </c>
      <c r="D281" s="293" t="s">
        <v>1275</v>
      </c>
      <c r="E281" s="257" t="s">
        <v>13740</v>
      </c>
      <c r="F281" s="346"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6" t="s">
        <v>2124</v>
      </c>
      <c r="G285" s="293" t="s">
        <v>2125</v>
      </c>
      <c r="H285" s="293" t="s">
        <v>2126</v>
      </c>
      <c r="I285" s="293" t="s">
        <v>2127</v>
      </c>
      <c r="J285" s="293" t="s">
        <v>2128</v>
      </c>
      <c r="K285" s="296" t="s">
        <v>2129</v>
      </c>
      <c r="L285" s="308" t="s">
        <v>2130</v>
      </c>
      <c r="M285" s="293" t="s">
        <v>15246</v>
      </c>
    </row>
    <row r="286" spans="1:13" ht="54">
      <c r="A286" s="293" t="s">
        <v>14478</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15247</v>
      </c>
    </row>
    <row r="287" spans="1:13" ht="54">
      <c r="A287" s="293" t="s">
        <v>14451</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15248</v>
      </c>
    </row>
    <row r="288" spans="1:13" ht="54">
      <c r="A288" s="293" t="s">
        <v>14452</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15249</v>
      </c>
    </row>
    <row r="289" spans="1:13" ht="40.5">
      <c r="A289" s="293" t="s">
        <v>14453</v>
      </c>
      <c r="B289" s="293" t="s">
        <v>1263</v>
      </c>
      <c r="C289" s="293" t="s">
        <v>14471</v>
      </c>
      <c r="D289" s="293" t="s">
        <v>1504</v>
      </c>
      <c r="E289" s="257" t="s">
        <v>13748</v>
      </c>
      <c r="F289" s="346" t="s">
        <v>2152</v>
      </c>
      <c r="G289" s="293" t="s">
        <v>2153</v>
      </c>
      <c r="H289" s="293" t="s">
        <v>2154</v>
      </c>
      <c r="I289" s="293" t="s">
        <v>2155</v>
      </c>
      <c r="J289" s="293" t="s">
        <v>2156</v>
      </c>
      <c r="K289" s="296" t="s">
        <v>2157</v>
      </c>
      <c r="L289" s="308" t="s">
        <v>2158</v>
      </c>
      <c r="M289" s="293" t="s">
        <v>15250</v>
      </c>
    </row>
    <row r="290" spans="1:13" ht="40.5">
      <c r="A290" s="293" t="s">
        <v>14479</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15251</v>
      </c>
    </row>
    <row r="291" spans="1:13" ht="40.5">
      <c r="A291" s="293" t="s">
        <v>14454</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15252</v>
      </c>
    </row>
    <row r="292" spans="1:13" ht="40.5">
      <c r="A292" s="293" t="s">
        <v>14455</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15253</v>
      </c>
    </row>
    <row r="293" spans="1:13" ht="54">
      <c r="A293" s="293" t="s">
        <v>14456</v>
      </c>
      <c r="B293" s="293" t="s">
        <v>1263</v>
      </c>
      <c r="C293" s="293" t="s">
        <v>14472</v>
      </c>
      <c r="D293" s="293" t="s">
        <v>15308</v>
      </c>
      <c r="E293" s="293" t="s">
        <v>14576</v>
      </c>
      <c r="F293" s="346" t="s">
        <v>15496</v>
      </c>
      <c r="G293" s="293" t="s">
        <v>14850</v>
      </c>
      <c r="H293" s="293" t="s">
        <v>14907</v>
      </c>
      <c r="I293" s="293" t="s">
        <v>14965</v>
      </c>
      <c r="J293" s="293" t="s">
        <v>15307</v>
      </c>
      <c r="K293" s="293" t="s">
        <v>15023</v>
      </c>
      <c r="L293" s="293" t="s">
        <v>15077</v>
      </c>
      <c r="M293" s="293" t="s">
        <v>15254</v>
      </c>
    </row>
    <row r="294" spans="1:13" ht="54">
      <c r="A294" s="293" t="s">
        <v>14480</v>
      </c>
      <c r="B294" s="293" t="s">
        <v>1263</v>
      </c>
      <c r="C294" s="293" t="s">
        <v>1535</v>
      </c>
      <c r="D294" s="293" t="s">
        <v>15310</v>
      </c>
      <c r="E294" s="293" t="s">
        <v>14577</v>
      </c>
      <c r="F294" s="346" t="s">
        <v>15497</v>
      </c>
      <c r="G294" s="293" t="s">
        <v>14851</v>
      </c>
      <c r="H294" s="293" t="s">
        <v>14908</v>
      </c>
      <c r="I294" s="293" t="s">
        <v>14966</v>
      </c>
      <c r="J294" s="293" t="s">
        <v>15309</v>
      </c>
      <c r="K294" s="293" t="s">
        <v>15024</v>
      </c>
      <c r="L294" s="293" t="s">
        <v>15078</v>
      </c>
      <c r="M294" s="293" t="s">
        <v>15255</v>
      </c>
    </row>
    <row r="295" spans="1:13" ht="54">
      <c r="A295" s="293" t="s">
        <v>14457</v>
      </c>
      <c r="B295" s="293" t="s">
        <v>1263</v>
      </c>
      <c r="C295" s="293" t="s">
        <v>1536</v>
      </c>
      <c r="D295" s="293" t="s">
        <v>14418</v>
      </c>
      <c r="E295" s="257" t="s">
        <v>14419</v>
      </c>
      <c r="F295" s="346" t="s">
        <v>14420</v>
      </c>
      <c r="G295" s="293" t="s">
        <v>14421</v>
      </c>
      <c r="H295" s="293" t="s">
        <v>14422</v>
      </c>
      <c r="I295" s="293" t="s">
        <v>14423</v>
      </c>
      <c r="J295" s="293" t="s">
        <v>14424</v>
      </c>
      <c r="K295" s="296" t="s">
        <v>14425</v>
      </c>
      <c r="L295" s="308" t="s">
        <v>14426</v>
      </c>
      <c r="M295" s="293" t="s">
        <v>14427</v>
      </c>
    </row>
    <row r="296" spans="1:13" ht="94.5">
      <c r="A296" s="293" t="s">
        <v>14458</v>
      </c>
      <c r="B296" s="293" t="s">
        <v>1263</v>
      </c>
      <c r="C296" s="293" t="s">
        <v>1537</v>
      </c>
      <c r="D296" s="293" t="s">
        <v>15332</v>
      </c>
      <c r="E296" s="293" t="s">
        <v>15333</v>
      </c>
      <c r="F296" s="346" t="s">
        <v>15498</v>
      </c>
      <c r="G296" s="293" t="s">
        <v>15334</v>
      </c>
      <c r="H296" s="293" t="s">
        <v>15335</v>
      </c>
      <c r="I296" s="293" t="s">
        <v>15336</v>
      </c>
      <c r="J296" s="293" t="s">
        <v>15337</v>
      </c>
      <c r="K296" s="293" t="s">
        <v>15338</v>
      </c>
      <c r="L296" s="293" t="s">
        <v>15339</v>
      </c>
      <c r="M296" s="293" t="s">
        <v>15340</v>
      </c>
    </row>
    <row r="297" spans="1:13" ht="54">
      <c r="A297" s="293" t="s">
        <v>14459</v>
      </c>
      <c r="B297" s="293" t="s">
        <v>1263</v>
      </c>
      <c r="C297" s="187" t="s">
        <v>1538</v>
      </c>
      <c r="D297" s="293" t="s">
        <v>15341</v>
      </c>
      <c r="E297" s="293" t="s">
        <v>15342</v>
      </c>
      <c r="F297" s="346" t="s">
        <v>15499</v>
      </c>
      <c r="G297" s="293" t="s">
        <v>15343</v>
      </c>
      <c r="H297" s="293" t="s">
        <v>15344</v>
      </c>
      <c r="I297" s="293" t="s">
        <v>15345</v>
      </c>
      <c r="J297" s="293" t="s">
        <v>15346</v>
      </c>
      <c r="K297" s="293" t="s">
        <v>15347</v>
      </c>
      <c r="L297" s="293" t="s">
        <v>15348</v>
      </c>
      <c r="M297" s="293" t="s">
        <v>15349</v>
      </c>
    </row>
    <row r="298" spans="1:13" ht="40.5">
      <c r="A298" s="293" t="s">
        <v>14460</v>
      </c>
      <c r="B298" s="293" t="s">
        <v>1263</v>
      </c>
      <c r="C298" s="293" t="s">
        <v>14428</v>
      </c>
      <c r="D298" s="293" t="s">
        <v>15350</v>
      </c>
      <c r="E298" s="257" t="s">
        <v>15351</v>
      </c>
      <c r="F298" s="346" t="s">
        <v>15500</v>
      </c>
      <c r="G298" s="293" t="s">
        <v>15352</v>
      </c>
      <c r="H298" s="293" t="s">
        <v>15353</v>
      </c>
      <c r="I298" s="293" t="s">
        <v>15354</v>
      </c>
      <c r="J298" s="293" t="s">
        <v>15355</v>
      </c>
      <c r="K298" s="296" t="s">
        <v>15356</v>
      </c>
      <c r="L298" s="308" t="s">
        <v>15357</v>
      </c>
      <c r="M298" s="293" t="s">
        <v>15358</v>
      </c>
    </row>
    <row r="299" spans="1:13" ht="40.5">
      <c r="A299" s="293" t="s">
        <v>1263</v>
      </c>
      <c r="D299" s="293" t="s">
        <v>1508</v>
      </c>
      <c r="E299" s="257" t="s">
        <v>13752</v>
      </c>
      <c r="F299" s="346" t="s">
        <v>15501</v>
      </c>
      <c r="G299" s="293" t="s">
        <v>2180</v>
      </c>
      <c r="H299" s="293" t="s">
        <v>2181</v>
      </c>
      <c r="I299" s="293" t="s">
        <v>2182</v>
      </c>
      <c r="J299" s="293" t="s">
        <v>2183</v>
      </c>
      <c r="K299" s="296" t="s">
        <v>2184</v>
      </c>
      <c r="L299" s="308" t="s">
        <v>2185</v>
      </c>
      <c r="M299" s="293" t="s">
        <v>15256</v>
      </c>
    </row>
    <row r="300" spans="1:13" ht="40.5">
      <c r="A300" s="293" t="s">
        <v>14461</v>
      </c>
      <c r="B300" s="293" t="s">
        <v>1263</v>
      </c>
      <c r="C300" s="293" t="s">
        <v>1539</v>
      </c>
      <c r="D300" s="293" t="s">
        <v>15359</v>
      </c>
      <c r="E300" s="257" t="s">
        <v>15360</v>
      </c>
      <c r="F300" s="346" t="s">
        <v>15361</v>
      </c>
      <c r="G300" s="293" t="s">
        <v>15362</v>
      </c>
      <c r="H300" s="293" t="s">
        <v>15363</v>
      </c>
      <c r="I300" s="293" t="s">
        <v>15364</v>
      </c>
      <c r="J300" s="293" t="s">
        <v>15365</v>
      </c>
      <c r="K300" s="296" t="s">
        <v>15366</v>
      </c>
      <c r="L300" s="308" t="s">
        <v>15367</v>
      </c>
      <c r="M300" s="293" t="s">
        <v>15368</v>
      </c>
    </row>
    <row r="301" spans="1:13" ht="40.5">
      <c r="A301" s="293" t="s">
        <v>14462</v>
      </c>
      <c r="B301" s="293" t="s">
        <v>1263</v>
      </c>
      <c r="C301" s="293" t="s">
        <v>14473</v>
      </c>
      <c r="D301" s="293" t="s">
        <v>15369</v>
      </c>
      <c r="E301" s="257" t="s">
        <v>15370</v>
      </c>
      <c r="F301" s="346" t="s">
        <v>15502</v>
      </c>
      <c r="G301" s="293" t="s">
        <v>15371</v>
      </c>
      <c r="H301" s="293" t="s">
        <v>15372</v>
      </c>
      <c r="I301" s="293" t="s">
        <v>15373</v>
      </c>
      <c r="J301" s="293" t="s">
        <v>15374</v>
      </c>
      <c r="K301" s="296" t="s">
        <v>15375</v>
      </c>
      <c r="L301" s="308" t="s">
        <v>15376</v>
      </c>
      <c r="M301" s="293" t="s">
        <v>15377</v>
      </c>
    </row>
    <row r="302" spans="1:13" ht="40.5">
      <c r="A302" s="293" t="s">
        <v>14481</v>
      </c>
      <c r="B302" s="293" t="s">
        <v>1263</v>
      </c>
      <c r="C302" s="293" t="s">
        <v>1565</v>
      </c>
      <c r="D302" s="293" t="s">
        <v>15378</v>
      </c>
      <c r="E302" s="293" t="s">
        <v>15379</v>
      </c>
      <c r="F302" s="346"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6"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6"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6"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6"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6"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6"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6"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6"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6" t="s">
        <v>14774</v>
      </c>
      <c r="G314" s="293" t="s">
        <v>579</v>
      </c>
      <c r="H314" s="293" t="s">
        <v>400</v>
      </c>
      <c r="I314" s="293" t="s">
        <v>263</v>
      </c>
      <c r="J314" s="248" t="s">
        <v>1186</v>
      </c>
      <c r="K314" s="287" t="s">
        <v>121</v>
      </c>
      <c r="L314" s="324" t="s">
        <v>76</v>
      </c>
      <c r="M314" s="248" t="s">
        <v>15265</v>
      </c>
    </row>
    <row r="315" spans="1:13">
      <c r="A315" s="293" t="str">
        <f>B315&amp;C315</f>
        <v>Product ListC5</v>
      </c>
      <c r="B315" s="293" t="s">
        <v>1323</v>
      </c>
      <c r="C315" s="293" t="s">
        <v>995</v>
      </c>
      <c r="D315" s="248" t="s">
        <v>514</v>
      </c>
      <c r="E315" s="257" t="s">
        <v>13762</v>
      </c>
      <c r="F315" s="346" t="s">
        <v>14775</v>
      </c>
      <c r="G315" s="293" t="s">
        <v>580</v>
      </c>
      <c r="H315" s="293" t="s">
        <v>401</v>
      </c>
      <c r="I315" s="293" t="s">
        <v>264</v>
      </c>
      <c r="J315" s="248" t="s">
        <v>962</v>
      </c>
      <c r="K315" s="287" t="s">
        <v>122</v>
      </c>
      <c r="L315" s="324" t="s">
        <v>77</v>
      </c>
      <c r="M315" s="248" t="s">
        <v>15266</v>
      </c>
    </row>
    <row r="316" spans="1:13">
      <c r="A316" s="293" t="str">
        <f>B316&amp;C316</f>
        <v>Product ListD5</v>
      </c>
      <c r="B316" s="293" t="s">
        <v>1323</v>
      </c>
      <c r="C316" s="293" t="s">
        <v>1324</v>
      </c>
      <c r="D316" s="248" t="s">
        <v>858</v>
      </c>
      <c r="F316" s="346" t="s">
        <v>14728</v>
      </c>
      <c r="G316" s="293" t="s">
        <v>946</v>
      </c>
      <c r="H316" s="293" t="s">
        <v>947</v>
      </c>
      <c r="I316" s="293" t="s">
        <v>948</v>
      </c>
      <c r="J316" s="248" t="s">
        <v>1050</v>
      </c>
      <c r="K316" s="287" t="s">
        <v>949</v>
      </c>
      <c r="L316" s="324" t="s">
        <v>461</v>
      </c>
      <c r="M316" s="248" t="s">
        <v>15172</v>
      </c>
    </row>
    <row r="317" spans="1:13" ht="27">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1">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7">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7">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67.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7">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27">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67.5">
      <c r="A326" s="293" t="s">
        <v>858</v>
      </c>
      <c r="D326" s="293" t="s">
        <v>304</v>
      </c>
      <c r="E326" s="257" t="s">
        <v>13767</v>
      </c>
      <c r="F326" s="334"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Stephanie Chavez</cp:lastModifiedBy>
  <cp:lastPrinted>2015-04-21T20:47:43Z</cp:lastPrinted>
  <dcterms:created xsi:type="dcterms:W3CDTF">2010-06-21T21:00:23Z</dcterms:created>
  <dcterms:modified xsi:type="dcterms:W3CDTF">2021-04-13T17:08:41Z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