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Q:\Regulatory Compliance\Conflict Minerals\2023 Conflict Minerals Supplier Form\2023 CUI CMRTs EMRTs\"/>
    </mc:Choice>
  </mc:AlternateContent>
  <xr:revisionPtr revIDLastSave="0" documentId="13_ncr:1_{6078E8B4-EC83-4411-B7E8-4E750F58716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X5" i="5"/>
  <c r="AB5" i="5"/>
  <c r="C4" i="5"/>
  <c r="D4" i="5"/>
  <c r="E4" i="5"/>
  <c r="X6" i="5"/>
  <c r="X9" i="5"/>
  <c r="X10" i="5"/>
  <c r="X11" i="5"/>
  <c r="X12" i="5"/>
  <c r="X14" i="5"/>
  <c r="X16" i="5"/>
  <c r="X17" i="5"/>
  <c r="X18" i="5"/>
  <c r="X19" i="5"/>
  <c r="X20" i="5"/>
  <c r="X22" i="5"/>
  <c r="X26" i="5"/>
  <c r="X27" i="5"/>
  <c r="X28" i="5"/>
  <c r="X30" i="5"/>
  <c r="X32" i="5"/>
  <c r="X33" i="5"/>
  <c r="X34" i="5"/>
  <c r="X35" i="5"/>
  <c r="X36" i="5"/>
  <c r="X38" i="5"/>
  <c r="X42" i="5"/>
  <c r="X43" i="5"/>
  <c r="X44" i="5"/>
  <c r="X46" i="5"/>
  <c r="X48" i="5"/>
  <c r="X49" i="5"/>
  <c r="X50" i="5"/>
  <c r="X51" i="5"/>
  <c r="E52" i="5"/>
  <c r="X52" i="5" s="1"/>
  <c r="E53" i="5"/>
  <c r="X53" i="5" s="1"/>
  <c r="E54" i="5"/>
  <c r="X54" i="5" s="1"/>
  <c r="E55" i="5"/>
  <c r="X55" i="5" s="1"/>
  <c r="E56" i="5"/>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E73" i="5"/>
  <c r="X73" i="5" s="1"/>
  <c r="E74" i="5"/>
  <c r="X74" i="5" s="1"/>
  <c r="E75" i="5"/>
  <c r="X75" i="5" s="1"/>
  <c r="E76" i="5"/>
  <c r="X76" i="5" s="1"/>
  <c r="E77" i="5"/>
  <c r="X77" i="5" s="1"/>
  <c r="E78" i="5"/>
  <c r="X78" i="5" s="1"/>
  <c r="E79" i="5"/>
  <c r="X79" i="5" s="1"/>
  <c r="E80" i="5"/>
  <c r="E81" i="5"/>
  <c r="X81" i="5" s="1"/>
  <c r="E82" i="5"/>
  <c r="X82" i="5" s="1"/>
  <c r="E83" i="5"/>
  <c r="X83" i="5" s="1"/>
  <c r="E84" i="5"/>
  <c r="X84" i="5" s="1"/>
  <c r="E85" i="5"/>
  <c r="X85" i="5" s="1"/>
  <c r="E86" i="5"/>
  <c r="X86" i="5" s="1"/>
  <c r="E87" i="5"/>
  <c r="X87" i="5" s="1"/>
  <c r="E88" i="5"/>
  <c r="E89" i="5"/>
  <c r="X89" i="5" s="1"/>
  <c r="E90" i="5"/>
  <c r="X90" i="5" s="1"/>
  <c r="E91" i="5"/>
  <c r="X91" i="5" s="1"/>
  <c r="E92" i="5"/>
  <c r="X92" i="5" s="1"/>
  <c r="E93" i="5"/>
  <c r="X93" i="5" s="1"/>
  <c r="E94" i="5"/>
  <c r="X94" i="5" s="1"/>
  <c r="E95" i="5"/>
  <c r="X95" i="5" s="1"/>
  <c r="E96" i="5"/>
  <c r="E97" i="5"/>
  <c r="X97" i="5" s="1"/>
  <c r="E98" i="5"/>
  <c r="X98" i="5" s="1"/>
  <c r="E99" i="5"/>
  <c r="X99" i="5" s="1"/>
  <c r="E100" i="5"/>
  <c r="X100" i="5" s="1"/>
  <c r="E101" i="5"/>
  <c r="X101" i="5" s="1"/>
  <c r="E102" i="5"/>
  <c r="X102" i="5" s="1"/>
  <c r="E103" i="5"/>
  <c r="X103" i="5" s="1"/>
  <c r="E104" i="5"/>
  <c r="E105" i="5"/>
  <c r="X105" i="5" s="1"/>
  <c r="E106" i="5"/>
  <c r="X106" i="5" s="1"/>
  <c r="E107" i="5"/>
  <c r="X107" i="5" s="1"/>
  <c r="E108" i="5"/>
  <c r="X108" i="5" s="1"/>
  <c r="E109" i="5"/>
  <c r="X109" i="5" s="1"/>
  <c r="E110" i="5"/>
  <c r="X110" i="5" s="1"/>
  <c r="E111" i="5"/>
  <c r="X111" i="5" s="1"/>
  <c r="E112" i="5"/>
  <c r="E113" i="5"/>
  <c r="X113" i="5" s="1"/>
  <c r="E114" i="5"/>
  <c r="X114" i="5" s="1"/>
  <c r="E115" i="5"/>
  <c r="X115" i="5" s="1"/>
  <c r="E116" i="5"/>
  <c r="X116" i="5" s="1"/>
  <c r="E117" i="5"/>
  <c r="X117" i="5" s="1"/>
  <c r="E118" i="5"/>
  <c r="X118" i="5" s="1"/>
  <c r="E119" i="5"/>
  <c r="X119" i="5" s="1"/>
  <c r="E120" i="5"/>
  <c r="E121" i="5"/>
  <c r="X121" i="5" s="1"/>
  <c r="E122" i="5"/>
  <c r="X122" i="5" s="1"/>
  <c r="E123" i="5"/>
  <c r="X123" i="5" s="1"/>
  <c r="E124" i="5"/>
  <c r="X124" i="5" s="1"/>
  <c r="E125" i="5"/>
  <c r="X125" i="5" s="1"/>
  <c r="E126" i="5"/>
  <c r="X126" i="5" s="1"/>
  <c r="E127" i="5"/>
  <c r="X127" i="5" s="1"/>
  <c r="E128" i="5"/>
  <c r="E129" i="5"/>
  <c r="X129" i="5" s="1"/>
  <c r="E130" i="5"/>
  <c r="X130" i="5" s="1"/>
  <c r="E131" i="5"/>
  <c r="X131" i="5" s="1"/>
  <c r="E132" i="5"/>
  <c r="X132" i="5" s="1"/>
  <c r="E133" i="5"/>
  <c r="X133" i="5" s="1"/>
  <c r="E134" i="5"/>
  <c r="X134" i="5" s="1"/>
  <c r="E135" i="5"/>
  <c r="X135" i="5" s="1"/>
  <c r="E136" i="5"/>
  <c r="E137" i="5"/>
  <c r="X137" i="5" s="1"/>
  <c r="E138" i="5"/>
  <c r="X138" i="5" s="1"/>
  <c r="E139" i="5"/>
  <c r="X139" i="5" s="1"/>
  <c r="E140" i="5"/>
  <c r="X140" i="5" s="1"/>
  <c r="E141" i="5"/>
  <c r="X141" i="5" s="1"/>
  <c r="E142" i="5"/>
  <c r="X142" i="5" s="1"/>
  <c r="E143" i="5"/>
  <c r="X143" i="5" s="1"/>
  <c r="E144" i="5"/>
  <c r="E145" i="5"/>
  <c r="X145" i="5" s="1"/>
  <c r="E146" i="5"/>
  <c r="X146" i="5" s="1"/>
  <c r="E147" i="5"/>
  <c r="X147" i="5" s="1"/>
  <c r="E148" i="5"/>
  <c r="X148" i="5" s="1"/>
  <c r="E149" i="5"/>
  <c r="X149" i="5" s="1"/>
  <c r="E150" i="5"/>
  <c r="X150" i="5" s="1"/>
  <c r="E151" i="5"/>
  <c r="X151" i="5" s="1"/>
  <c r="E152" i="5"/>
  <c r="E153" i="5"/>
  <c r="X153" i="5" s="1"/>
  <c r="E154" i="5"/>
  <c r="X154" i="5" s="1"/>
  <c r="E155" i="5"/>
  <c r="X155" i="5" s="1"/>
  <c r="E156" i="5"/>
  <c r="X156" i="5" s="1"/>
  <c r="E157" i="5"/>
  <c r="X157" i="5" s="1"/>
  <c r="E158" i="5"/>
  <c r="X158" i="5" s="1"/>
  <c r="E159" i="5"/>
  <c r="X159" i="5" s="1"/>
  <c r="E160" i="5"/>
  <c r="E161" i="5"/>
  <c r="X161" i="5" s="1"/>
  <c r="E162" i="5"/>
  <c r="X162" i="5" s="1"/>
  <c r="E163" i="5"/>
  <c r="X163" i="5" s="1"/>
  <c r="E164" i="5"/>
  <c r="X164" i="5" s="1"/>
  <c r="E165" i="5"/>
  <c r="X165" i="5" s="1"/>
  <c r="E166" i="5"/>
  <c r="X166" i="5" s="1"/>
  <c r="E167" i="5"/>
  <c r="X167" i="5" s="1"/>
  <c r="E168" i="5"/>
  <c r="E169" i="5"/>
  <c r="X169" i="5" s="1"/>
  <c r="E170" i="5"/>
  <c r="X170" i="5" s="1"/>
  <c r="E171" i="5"/>
  <c r="X171" i="5" s="1"/>
  <c r="E172" i="5"/>
  <c r="X172" i="5" s="1"/>
  <c r="E173" i="5"/>
  <c r="X173" i="5" s="1"/>
  <c r="E174" i="5"/>
  <c r="X174" i="5" s="1"/>
  <c r="E175" i="5"/>
  <c r="X175" i="5" s="1"/>
  <c r="E176" i="5"/>
  <c r="E177" i="5"/>
  <c r="X177" i="5" s="1"/>
  <c r="E178" i="5"/>
  <c r="X178" i="5" s="1"/>
  <c r="E179" i="5"/>
  <c r="X179" i="5" s="1"/>
  <c r="E180" i="5"/>
  <c r="X180" i="5" s="1"/>
  <c r="E181" i="5"/>
  <c r="X181" i="5" s="1"/>
  <c r="E182" i="5"/>
  <c r="X182" i="5" s="1"/>
  <c r="E183" i="5"/>
  <c r="X183" i="5" s="1"/>
  <c r="E184" i="5"/>
  <c r="E185" i="5"/>
  <c r="X185" i="5" s="1"/>
  <c r="E186" i="5"/>
  <c r="X186" i="5" s="1"/>
  <c r="E187" i="5"/>
  <c r="X187" i="5" s="1"/>
  <c r="E188" i="5"/>
  <c r="X188" i="5" s="1"/>
  <c r="E189" i="5"/>
  <c r="X189" i="5" s="1"/>
  <c r="E190" i="5"/>
  <c r="X190" i="5" s="1"/>
  <c r="E191" i="5"/>
  <c r="X191" i="5" s="1"/>
  <c r="E192" i="5"/>
  <c r="E193" i="5"/>
  <c r="X193" i="5" s="1"/>
  <c r="E194" i="5"/>
  <c r="X194" i="5" s="1"/>
  <c r="E195" i="5"/>
  <c r="X195" i="5" s="1"/>
  <c r="E196" i="5"/>
  <c r="X196" i="5" s="1"/>
  <c r="E197" i="5"/>
  <c r="X197" i="5" s="1"/>
  <c r="E198" i="5"/>
  <c r="X198" i="5" s="1"/>
  <c r="E199" i="5"/>
  <c r="X199" i="5" s="1"/>
  <c r="E200" i="5"/>
  <c r="E201" i="5"/>
  <c r="X201" i="5" s="1"/>
  <c r="E202" i="5"/>
  <c r="X202" i="5" s="1"/>
  <c r="E203" i="5"/>
  <c r="X203" i="5" s="1"/>
  <c r="E204" i="5"/>
  <c r="X204" i="5" s="1"/>
  <c r="E205" i="5"/>
  <c r="X205" i="5" s="1"/>
  <c r="E206" i="5"/>
  <c r="X206" i="5" s="1"/>
  <c r="E207" i="5"/>
  <c r="X207" i="5" s="1"/>
  <c r="E208" i="5"/>
  <c r="E209" i="5"/>
  <c r="X209" i="5" s="1"/>
  <c r="E210" i="5"/>
  <c r="X210" i="5" s="1"/>
  <c r="E211" i="5"/>
  <c r="X211" i="5" s="1"/>
  <c r="E212" i="5"/>
  <c r="X212" i="5" s="1"/>
  <c r="E213" i="5"/>
  <c r="X213" i="5" s="1"/>
  <c r="E214" i="5"/>
  <c r="X214" i="5" s="1"/>
  <c r="E215" i="5"/>
  <c r="X215" i="5" s="1"/>
  <c r="E216" i="5"/>
  <c r="E217" i="5"/>
  <c r="X217" i="5" s="1"/>
  <c r="E218" i="5"/>
  <c r="X218" i="5" s="1"/>
  <c r="E219" i="5"/>
  <c r="X219" i="5" s="1"/>
  <c r="E220" i="5"/>
  <c r="X220" i="5" s="1"/>
  <c r="E221" i="5"/>
  <c r="X221" i="5" s="1"/>
  <c r="E222" i="5"/>
  <c r="X222" i="5" s="1"/>
  <c r="E223" i="5"/>
  <c r="X223" i="5" s="1"/>
  <c r="E224" i="5"/>
  <c r="E225" i="5"/>
  <c r="X225" i="5" s="1"/>
  <c r="E226" i="5"/>
  <c r="X226" i="5" s="1"/>
  <c r="E227" i="5"/>
  <c r="X227" i="5" s="1"/>
  <c r="E228" i="5"/>
  <c r="X228" i="5" s="1"/>
  <c r="E229" i="5"/>
  <c r="X229" i="5" s="1"/>
  <c r="E230" i="5"/>
  <c r="X230" i="5" s="1"/>
  <c r="E231" i="5"/>
  <c r="X231" i="5" s="1"/>
  <c r="E232" i="5"/>
  <c r="E233" i="5"/>
  <c r="X233" i="5" s="1"/>
  <c r="E234" i="5"/>
  <c r="X234" i="5" s="1"/>
  <c r="E235" i="5"/>
  <c r="X235" i="5" s="1"/>
  <c r="E236" i="5"/>
  <c r="X236" i="5" s="1"/>
  <c r="E237" i="5"/>
  <c r="X237" i="5" s="1"/>
  <c r="E238" i="5"/>
  <c r="X238" i="5" s="1"/>
  <c r="E239" i="5"/>
  <c r="X239" i="5" s="1"/>
  <c r="E240" i="5"/>
  <c r="E241" i="5"/>
  <c r="X241" i="5" s="1"/>
  <c r="E242" i="5"/>
  <c r="X242" i="5" s="1"/>
  <c r="E243" i="5"/>
  <c r="X243" i="5" s="1"/>
  <c r="E244" i="5"/>
  <c r="X244" i="5" s="1"/>
  <c r="E245" i="5"/>
  <c r="X245" i="5" s="1"/>
  <c r="E246" i="5"/>
  <c r="X246" i="5" s="1"/>
  <c r="E247" i="5"/>
  <c r="X247" i="5" s="1"/>
  <c r="E248" i="5"/>
  <c r="E249" i="5"/>
  <c r="X249" i="5" s="1"/>
  <c r="E250" i="5"/>
  <c r="X250" i="5" s="1"/>
  <c r="E251" i="5"/>
  <c r="X251" i="5" s="1"/>
  <c r="E252" i="5"/>
  <c r="X252" i="5" s="1"/>
  <c r="E253" i="5"/>
  <c r="X253" i="5" s="1"/>
  <c r="E254" i="5"/>
  <c r="X254" i="5" s="1"/>
  <c r="E255" i="5"/>
  <c r="X255" i="5" s="1"/>
  <c r="E256" i="5"/>
  <c r="E257" i="5"/>
  <c r="X257" i="5" s="1"/>
  <c r="E258" i="5"/>
  <c r="X258" i="5" s="1"/>
  <c r="E259" i="5"/>
  <c r="X259" i="5" s="1"/>
  <c r="E260" i="5"/>
  <c r="X260" i="5" s="1"/>
  <c r="E261" i="5"/>
  <c r="X261" i="5" s="1"/>
  <c r="E262" i="5"/>
  <c r="X262" i="5" s="1"/>
  <c r="E263" i="5"/>
  <c r="X263" i="5" s="1"/>
  <c r="E264" i="5"/>
  <c r="E265" i="5"/>
  <c r="X265" i="5" s="1"/>
  <c r="E266" i="5"/>
  <c r="X266" i="5" s="1"/>
  <c r="E267" i="5"/>
  <c r="X267" i="5" s="1"/>
  <c r="E268" i="5"/>
  <c r="X268" i="5" s="1"/>
  <c r="E269" i="5"/>
  <c r="X269" i="5" s="1"/>
  <c r="E270" i="5"/>
  <c r="X270" i="5" s="1"/>
  <c r="E271" i="5"/>
  <c r="X271" i="5" s="1"/>
  <c r="E272" i="5"/>
  <c r="E273" i="5"/>
  <c r="X273" i="5" s="1"/>
  <c r="E274" i="5"/>
  <c r="X274" i="5" s="1"/>
  <c r="E275" i="5"/>
  <c r="X275" i="5" s="1"/>
  <c r="E276" i="5"/>
  <c r="X276" i="5" s="1"/>
  <c r="E277" i="5"/>
  <c r="X277" i="5" s="1"/>
  <c r="E278" i="5"/>
  <c r="X278" i="5" s="1"/>
  <c r="E279" i="5"/>
  <c r="X279" i="5" s="1"/>
  <c r="E280" i="5"/>
  <c r="E281" i="5"/>
  <c r="X281" i="5" s="1"/>
  <c r="E282" i="5"/>
  <c r="X282" i="5" s="1"/>
  <c r="E283" i="5"/>
  <c r="X283" i="5" s="1"/>
  <c r="E284" i="5"/>
  <c r="X284" i="5" s="1"/>
  <c r="E285" i="5"/>
  <c r="X285" i="5" s="1"/>
  <c r="E286" i="5"/>
  <c r="X286" i="5" s="1"/>
  <c r="E287" i="5"/>
  <c r="X287" i="5" s="1"/>
  <c r="E288" i="5"/>
  <c r="E289" i="5"/>
  <c r="X289" i="5" s="1"/>
  <c r="E290" i="5"/>
  <c r="X290" i="5" s="1"/>
  <c r="E291" i="5"/>
  <c r="X291" i="5" s="1"/>
  <c r="E292" i="5"/>
  <c r="X292" i="5" s="1"/>
  <c r="E293" i="5"/>
  <c r="X293" i="5" s="1"/>
  <c r="E294" i="5"/>
  <c r="X294" i="5" s="1"/>
  <c r="E295" i="5"/>
  <c r="X295" i="5" s="1"/>
  <c r="E296" i="5"/>
  <c r="E297" i="5"/>
  <c r="X297" i="5" s="1"/>
  <c r="E298" i="5"/>
  <c r="X298" i="5" s="1"/>
  <c r="E299" i="5"/>
  <c r="X299" i="5" s="1"/>
  <c r="E300" i="5"/>
  <c r="X300" i="5" s="1"/>
  <c r="E301" i="5"/>
  <c r="X301" i="5" s="1"/>
  <c r="E302" i="5"/>
  <c r="X302" i="5" s="1"/>
  <c r="E303" i="5"/>
  <c r="X303" i="5" s="1"/>
  <c r="E304" i="5"/>
  <c r="E305" i="5"/>
  <c r="X305" i="5" s="1"/>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E1002" i="5"/>
  <c r="X1002" i="5" s="1"/>
  <c r="E1003" i="5"/>
  <c r="X1003" i="5" s="1"/>
  <c r="E1004" i="5"/>
  <c r="X1004" i="5" s="1"/>
  <c r="E1005" i="5"/>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E1281" i="5"/>
  <c r="X1281" i="5" s="1"/>
  <c r="E1282" i="5"/>
  <c r="X1282" i="5" s="1"/>
  <c r="E1283" i="5"/>
  <c r="X1283" i="5" s="1"/>
  <c r="E1284" i="5"/>
  <c r="X1284" i="5" s="1"/>
  <c r="E1285" i="5"/>
  <c r="X1285" i="5" s="1"/>
  <c r="E1286" i="5"/>
  <c r="X1286" i="5" s="1"/>
  <c r="E1287" i="5"/>
  <c r="X1287" i="5" s="1"/>
  <c r="E1288" i="5"/>
  <c r="E1289" i="5"/>
  <c r="X1289" i="5" s="1"/>
  <c r="E1290" i="5"/>
  <c r="X1290" i="5" s="1"/>
  <c r="E1291" i="5"/>
  <c r="X1291" i="5" s="1"/>
  <c r="E1292" i="5"/>
  <c r="X1292" i="5" s="1"/>
  <c r="E1293" i="5"/>
  <c r="X1293" i="5" s="1"/>
  <c r="E1294" i="5"/>
  <c r="X1294" i="5" s="1"/>
  <c r="E1295" i="5"/>
  <c r="X1295" i="5" s="1"/>
  <c r="E1296" i="5"/>
  <c r="E1297" i="5"/>
  <c r="X1297" i="5" s="1"/>
  <c r="E1298" i="5"/>
  <c r="X1298" i="5" s="1"/>
  <c r="E1299" i="5"/>
  <c r="X1299" i="5" s="1"/>
  <c r="E1300" i="5"/>
  <c r="X1300" i="5" s="1"/>
  <c r="E1301" i="5"/>
  <c r="X1301" i="5" s="1"/>
  <c r="E1302" i="5"/>
  <c r="X1302" i="5" s="1"/>
  <c r="E1303" i="5"/>
  <c r="X1303" i="5" s="1"/>
  <c r="E1304" i="5"/>
  <c r="E1305" i="5"/>
  <c r="X1305" i="5" s="1"/>
  <c r="E1306" i="5"/>
  <c r="X1306" i="5" s="1"/>
  <c r="E1307" i="5"/>
  <c r="X1307" i="5" s="1"/>
  <c r="E1308" i="5"/>
  <c r="X1308" i="5" s="1"/>
  <c r="E1309" i="5"/>
  <c r="X1309" i="5" s="1"/>
  <c r="E1310" i="5"/>
  <c r="X1310" i="5" s="1"/>
  <c r="E1311" i="5"/>
  <c r="X1311" i="5" s="1"/>
  <c r="E1312" i="5"/>
  <c r="E1313" i="5"/>
  <c r="X1313" i="5" s="1"/>
  <c r="E1314" i="5"/>
  <c r="X1314" i="5" s="1"/>
  <c r="E1315" i="5"/>
  <c r="X1315" i="5" s="1"/>
  <c r="E1316" i="5"/>
  <c r="X1316" i="5" s="1"/>
  <c r="E1317" i="5"/>
  <c r="X1317" i="5" s="1"/>
  <c r="E1318" i="5"/>
  <c r="X1318" i="5" s="1"/>
  <c r="E1319" i="5"/>
  <c r="X1319" i="5" s="1"/>
  <c r="E1320" i="5"/>
  <c r="E1321" i="5"/>
  <c r="X1321" i="5" s="1"/>
  <c r="E1322" i="5"/>
  <c r="X1322" i="5" s="1"/>
  <c r="E1323" i="5"/>
  <c r="X1323" i="5" s="1"/>
  <c r="E1324" i="5"/>
  <c r="X1324" i="5" s="1"/>
  <c r="E1325" i="5"/>
  <c r="X1325" i="5" s="1"/>
  <c r="E1326" i="5"/>
  <c r="X1326" i="5" s="1"/>
  <c r="E1327" i="5"/>
  <c r="X1327" i="5" s="1"/>
  <c r="E1328" i="5"/>
  <c r="E1329" i="5"/>
  <c r="X1329" i="5" s="1"/>
  <c r="E1330" i="5"/>
  <c r="X1330" i="5" s="1"/>
  <c r="E1331" i="5"/>
  <c r="X1331" i="5" s="1"/>
  <c r="E1332" i="5"/>
  <c r="X1332" i="5" s="1"/>
  <c r="E1333" i="5"/>
  <c r="X1333" i="5" s="1"/>
  <c r="E1334" i="5"/>
  <c r="X1334" i="5" s="1"/>
  <c r="E1335" i="5"/>
  <c r="X1335" i="5" s="1"/>
  <c r="E1336" i="5"/>
  <c r="E1337" i="5"/>
  <c r="X1337" i="5" s="1"/>
  <c r="E1338" i="5"/>
  <c r="X1338" i="5" s="1"/>
  <c r="E1339" i="5"/>
  <c r="X1339" i="5" s="1"/>
  <c r="E1340" i="5"/>
  <c r="X1340" i="5" s="1"/>
  <c r="E1341" i="5"/>
  <c r="X1341" i="5" s="1"/>
  <c r="E1342" i="5"/>
  <c r="X1342" i="5" s="1"/>
  <c r="E1343" i="5"/>
  <c r="X1343" i="5" s="1"/>
  <c r="E1344" i="5"/>
  <c r="E1345" i="5"/>
  <c r="X1345" i="5" s="1"/>
  <c r="E1346" i="5"/>
  <c r="X1346" i="5" s="1"/>
  <c r="E1347" i="5"/>
  <c r="X1347" i="5" s="1"/>
  <c r="E1348" i="5"/>
  <c r="X1348" i="5" s="1"/>
  <c r="E1349" i="5"/>
  <c r="X1349" i="5" s="1"/>
  <c r="E1350" i="5"/>
  <c r="X1350" i="5" s="1"/>
  <c r="E1351" i="5"/>
  <c r="X1351" i="5" s="1"/>
  <c r="E1352" i="5"/>
  <c r="E1353" i="5"/>
  <c r="X1353" i="5" s="1"/>
  <c r="E1354" i="5"/>
  <c r="X1354" i="5" s="1"/>
  <c r="E1355" i="5"/>
  <c r="X1355" i="5" s="1"/>
  <c r="E1356" i="5"/>
  <c r="X1356" i="5" s="1"/>
  <c r="E1357" i="5"/>
  <c r="X1357" i="5" s="1"/>
  <c r="E1358" i="5"/>
  <c r="X1358" i="5" s="1"/>
  <c r="E1359" i="5"/>
  <c r="X1359" i="5" s="1"/>
  <c r="E1360" i="5"/>
  <c r="E1361" i="5"/>
  <c r="X1361" i="5" s="1"/>
  <c r="E1362" i="5"/>
  <c r="X1362" i="5" s="1"/>
  <c r="E1363" i="5"/>
  <c r="X1363" i="5" s="1"/>
  <c r="E1364" i="5"/>
  <c r="X1364" i="5" s="1"/>
  <c r="E1365" i="5"/>
  <c r="X1365" i="5" s="1"/>
  <c r="E1366" i="5"/>
  <c r="X1366" i="5" s="1"/>
  <c r="E1367" i="5"/>
  <c r="X1367" i="5" s="1"/>
  <c r="E1368" i="5"/>
  <c r="E1369" i="5"/>
  <c r="X1369" i="5" s="1"/>
  <c r="E1370" i="5"/>
  <c r="X1370" i="5" s="1"/>
  <c r="E1371" i="5"/>
  <c r="X1371" i="5" s="1"/>
  <c r="E1372" i="5"/>
  <c r="X1372" i="5" s="1"/>
  <c r="E1373" i="5"/>
  <c r="X1373" i="5" s="1"/>
  <c r="E1374" i="5"/>
  <c r="X1374" i="5" s="1"/>
  <c r="E1375" i="5"/>
  <c r="X1375" i="5" s="1"/>
  <c r="E1376" i="5"/>
  <c r="E1377" i="5"/>
  <c r="X1377" i="5" s="1"/>
  <c r="E1378" i="5"/>
  <c r="X1378" i="5" s="1"/>
  <c r="E1379" i="5"/>
  <c r="X1379" i="5" s="1"/>
  <c r="E1380" i="5"/>
  <c r="X1380" i="5" s="1"/>
  <c r="E1381" i="5"/>
  <c r="X1381" i="5" s="1"/>
  <c r="E1382" i="5"/>
  <c r="X1382" i="5" s="1"/>
  <c r="E1383" i="5"/>
  <c r="X1383" i="5" s="1"/>
  <c r="E1384" i="5"/>
  <c r="E1385" i="5"/>
  <c r="X1385" i="5" s="1"/>
  <c r="E1386" i="5"/>
  <c r="X1386" i="5" s="1"/>
  <c r="E1387" i="5"/>
  <c r="X1387" i="5" s="1"/>
  <c r="E1388" i="5"/>
  <c r="X1388" i="5" s="1"/>
  <c r="E1389" i="5"/>
  <c r="X1389" i="5" s="1"/>
  <c r="E1390" i="5"/>
  <c r="X1390" i="5" s="1"/>
  <c r="E1391" i="5"/>
  <c r="X1391" i="5" s="1"/>
  <c r="E1392" i="5"/>
  <c r="E1393" i="5"/>
  <c r="X1393" i="5" s="1"/>
  <c r="E1394" i="5"/>
  <c r="X1394" i="5" s="1"/>
  <c r="E1395" i="5"/>
  <c r="X1395" i="5" s="1"/>
  <c r="E1396" i="5"/>
  <c r="X1396" i="5" s="1"/>
  <c r="E1397" i="5"/>
  <c r="X1397" i="5" s="1"/>
  <c r="E1398" i="5"/>
  <c r="X1398" i="5" s="1"/>
  <c r="E1399" i="5"/>
  <c r="X1399" i="5" s="1"/>
  <c r="E1400" i="5"/>
  <c r="E1401" i="5"/>
  <c r="X1401" i="5" s="1"/>
  <c r="E1402" i="5"/>
  <c r="X1402" i="5" s="1"/>
  <c r="E1403" i="5"/>
  <c r="X1403" i="5" s="1"/>
  <c r="E1404" i="5"/>
  <c r="X1404" i="5" s="1"/>
  <c r="E1405" i="5"/>
  <c r="X1405" i="5" s="1"/>
  <c r="E1406" i="5"/>
  <c r="X1406" i="5" s="1"/>
  <c r="E1407" i="5"/>
  <c r="X1407" i="5" s="1"/>
  <c r="E1408" i="5"/>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E1425" i="5"/>
  <c r="X1425" i="5" s="1"/>
  <c r="E1426" i="5"/>
  <c r="X1426" i="5" s="1"/>
  <c r="E1427" i="5"/>
  <c r="X1427" i="5" s="1"/>
  <c r="E1428" i="5"/>
  <c r="X1428" i="5" s="1"/>
  <c r="E1429" i="5"/>
  <c r="X1429" i="5" s="1"/>
  <c r="E1430" i="5"/>
  <c r="X1430" i="5" s="1"/>
  <c r="E1431" i="5"/>
  <c r="X1431" i="5" s="1"/>
  <c r="E1432" i="5"/>
  <c r="X1432" i="5" s="1"/>
  <c r="E1433" i="5"/>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E1801" i="5"/>
  <c r="X1801" i="5" s="1"/>
  <c r="E1802" i="5"/>
  <c r="X1802" i="5" s="1"/>
  <c r="E1803" i="5"/>
  <c r="X1803" i="5" s="1"/>
  <c r="E1804" i="5"/>
  <c r="X1804" i="5" s="1"/>
  <c r="E1805" i="5"/>
  <c r="X1805" i="5" s="1"/>
  <c r="E1806" i="5"/>
  <c r="X1806" i="5" s="1"/>
  <c r="E1807" i="5"/>
  <c r="X1807" i="5" s="1"/>
  <c r="E1808" i="5"/>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E1833" i="5"/>
  <c r="X1833" i="5" s="1"/>
  <c r="E1834" i="5"/>
  <c r="X1834" i="5" s="1"/>
  <c r="E1835" i="5"/>
  <c r="X1835" i="5" s="1"/>
  <c r="E1836" i="5"/>
  <c r="X1836" i="5" s="1"/>
  <c r="E1837" i="5"/>
  <c r="E1838" i="5"/>
  <c r="X1838" i="5" s="1"/>
  <c r="E1839" i="5"/>
  <c r="X1839" i="5" s="1"/>
  <c r="E1840" i="5"/>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E1881" i="5"/>
  <c r="X1881" i="5" s="1"/>
  <c r="E1882" i="5"/>
  <c r="X1882" i="5" s="1"/>
  <c r="E1883" i="5"/>
  <c r="X1883" i="5" s="1"/>
  <c r="E1884" i="5"/>
  <c r="X1884" i="5" s="1"/>
  <c r="E1885" i="5"/>
  <c r="X1885" i="5" s="1"/>
  <c r="E1886" i="5"/>
  <c r="X1886" i="5" s="1"/>
  <c r="E1887" i="5"/>
  <c r="X1887" i="5" s="1"/>
  <c r="E1888" i="5"/>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E1937" i="5"/>
  <c r="X1937" i="5" s="1"/>
  <c r="E1938" i="5"/>
  <c r="X1938" i="5" s="1"/>
  <c r="E1939" i="5"/>
  <c r="X1939" i="5" s="1"/>
  <c r="E1940" i="5"/>
  <c r="X1940" i="5" s="1"/>
  <c r="E1941" i="5"/>
  <c r="X1941" i="5" s="1"/>
  <c r="E1942" i="5"/>
  <c r="X1942" i="5" s="1"/>
  <c r="E1943" i="5"/>
  <c r="X1943" i="5" s="1"/>
  <c r="E1944" i="5"/>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E2001" i="5"/>
  <c r="X2001" i="5" s="1"/>
  <c r="E2002" i="5"/>
  <c r="X2002" i="5" s="1"/>
  <c r="E2003" i="5"/>
  <c r="X2003" i="5" s="1"/>
  <c r="E2004" i="5"/>
  <c r="X2004" i="5" s="1"/>
  <c r="E2005" i="5"/>
  <c r="X2005" i="5" s="1"/>
  <c r="E2006" i="5"/>
  <c r="X2006" i="5" s="1"/>
  <c r="E2007" i="5"/>
  <c r="X2007" i="5" s="1"/>
  <c r="E2008" i="5"/>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E2057" i="5"/>
  <c r="X2057" i="5" s="1"/>
  <c r="E2058" i="5"/>
  <c r="X2058" i="5" s="1"/>
  <c r="E2059" i="5"/>
  <c r="X2059" i="5" s="1"/>
  <c r="E2060" i="5"/>
  <c r="X2060" i="5" s="1"/>
  <c r="E2061" i="5"/>
  <c r="X2061" i="5" s="1"/>
  <c r="E2062" i="5"/>
  <c r="X2062" i="5" s="1"/>
  <c r="E2063" i="5"/>
  <c r="X2063" i="5" s="1"/>
  <c r="E2064" i="5"/>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E2129" i="5"/>
  <c r="X2129" i="5" s="1"/>
  <c r="E2130" i="5"/>
  <c r="X2130" i="5" s="1"/>
  <c r="E2131" i="5"/>
  <c r="X2131" i="5" s="1"/>
  <c r="E2132" i="5"/>
  <c r="X2132" i="5" s="1"/>
  <c r="E2133" i="5"/>
  <c r="X2133" i="5" s="1"/>
  <c r="E2134" i="5"/>
  <c r="X2134" i="5" s="1"/>
  <c r="E2135" i="5"/>
  <c r="X2135" i="5" s="1"/>
  <c r="E2136" i="5"/>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E2262" i="5"/>
  <c r="X2262" i="5" s="1"/>
  <c r="E2263" i="5"/>
  <c r="X2263" i="5" s="1"/>
  <c r="E2264" i="5"/>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E2337" i="5"/>
  <c r="X2337" i="5" s="1"/>
  <c r="E2338" i="5"/>
  <c r="X2338" i="5" s="1"/>
  <c r="E2339" i="5"/>
  <c r="X2339" i="5" s="1"/>
  <c r="E2340" i="5"/>
  <c r="X2340" i="5" s="1"/>
  <c r="E2341" i="5"/>
  <c r="X2341" i="5" s="1"/>
  <c r="E2342" i="5"/>
  <c r="X2342" i="5" s="1"/>
  <c r="E2343" i="5"/>
  <c r="X2343" i="5" s="1"/>
  <c r="E2344" i="5"/>
  <c r="E2345" i="5"/>
  <c r="X2345" i="5" s="1"/>
  <c r="E2346" i="5"/>
  <c r="X2346" i="5" s="1"/>
  <c r="E2347" i="5"/>
  <c r="X2347" i="5" s="1"/>
  <c r="E2348" i="5"/>
  <c r="X2348" i="5" s="1"/>
  <c r="E2349" i="5"/>
  <c r="X2349" i="5" s="1"/>
  <c r="E2350" i="5"/>
  <c r="X2350" i="5" s="1"/>
  <c r="E2351" i="5"/>
  <c r="X2351" i="5" s="1"/>
  <c r="E2352" i="5"/>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E2385" i="5"/>
  <c r="X2385" i="5" s="1"/>
  <c r="E2386" i="5"/>
  <c r="X2386" i="5" s="1"/>
  <c r="E2387" i="5"/>
  <c r="X2387" i="5" s="1"/>
  <c r="E2388" i="5"/>
  <c r="X2388" i="5" s="1"/>
  <c r="E2389" i="5"/>
  <c r="X2389" i="5" s="1"/>
  <c r="E2390" i="5"/>
  <c r="X2390" i="5" s="1"/>
  <c r="E2391" i="5"/>
  <c r="X2391" i="5" s="1"/>
  <c r="E2392" i="5"/>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E2497" i="5"/>
  <c r="X2497" i="5" s="1"/>
  <c r="E2498" i="5"/>
  <c r="X2498" i="5" s="1"/>
  <c r="E2499" i="5"/>
  <c r="X2499" i="5" s="1"/>
  <c r="E2500" i="5"/>
  <c r="X2500" i="5" s="1"/>
  <c r="I4" i="6"/>
  <c r="J4" i="6"/>
  <c r="I5" i="6"/>
  <c r="C5" i="6" s="1"/>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7" i="5"/>
  <c r="X8" i="5"/>
  <c r="X13" i="5"/>
  <c r="X15" i="5"/>
  <c r="X21" i="5"/>
  <c r="X23" i="5"/>
  <c r="X24" i="5"/>
  <c r="X25" i="5"/>
  <c r="X29" i="5"/>
  <c r="X31" i="5"/>
  <c r="X37" i="5"/>
  <c r="X39" i="5"/>
  <c r="X40" i="5"/>
  <c r="X41" i="5"/>
  <c r="X45" i="5"/>
  <c r="X47" i="5"/>
  <c r="X56" i="5"/>
  <c r="X72" i="5"/>
  <c r="X80" i="5"/>
  <c r="X88" i="5"/>
  <c r="X96" i="5"/>
  <c r="X104" i="5"/>
  <c r="X112" i="5"/>
  <c r="X120" i="5"/>
  <c r="X128" i="5"/>
  <c r="X136" i="5"/>
  <c r="X144" i="5"/>
  <c r="X152" i="5"/>
  <c r="X160" i="5"/>
  <c r="X168" i="5"/>
  <c r="X176" i="5"/>
  <c r="X184" i="5"/>
  <c r="X192" i="5"/>
  <c r="X200" i="5"/>
  <c r="X208" i="5"/>
  <c r="X216" i="5"/>
  <c r="X224" i="5"/>
  <c r="X232" i="5"/>
  <c r="X240" i="5"/>
  <c r="X248" i="5"/>
  <c r="X256" i="5"/>
  <c r="X264" i="5"/>
  <c r="X272" i="5"/>
  <c r="X280" i="5"/>
  <c r="X288" i="5"/>
  <c r="X296" i="5"/>
  <c r="X304" i="5"/>
  <c r="X312" i="5"/>
  <c r="X320" i="5"/>
  <c r="X581" i="5"/>
  <c r="X617" i="5"/>
  <c r="X1001" i="5"/>
  <c r="X1005" i="5"/>
  <c r="X1093" i="5"/>
  <c r="X1193" i="5"/>
  <c r="X1208" i="5"/>
  <c r="X1224" i="5"/>
  <c r="X1248" i="5"/>
  <c r="X1261" i="5"/>
  <c r="X1280" i="5"/>
  <c r="X1288" i="5"/>
  <c r="X1296" i="5"/>
  <c r="X1304" i="5"/>
  <c r="X1312" i="5"/>
  <c r="X1320" i="5"/>
  <c r="X1328" i="5"/>
  <c r="X1336" i="5"/>
  <c r="X1344" i="5"/>
  <c r="X1352" i="5"/>
  <c r="X1360" i="5"/>
  <c r="X1368" i="5"/>
  <c r="X1376" i="5"/>
  <c r="X1384" i="5"/>
  <c r="X1392" i="5"/>
  <c r="X1400" i="5"/>
  <c r="X1408" i="5"/>
  <c r="X1424" i="5"/>
  <c r="X1433" i="5"/>
  <c r="X1472" i="5"/>
  <c r="X1504" i="5"/>
  <c r="X1536" i="5"/>
  <c r="X1552" i="5"/>
  <c r="X1600" i="5"/>
  <c r="X1632" i="5"/>
  <c r="X1656" i="5"/>
  <c r="X1688" i="5"/>
  <c r="X1709" i="5"/>
  <c r="X1720" i="5"/>
  <c r="X1736" i="5"/>
  <c r="X1752" i="5"/>
  <c r="X1768" i="5"/>
  <c r="X1784" i="5"/>
  <c r="X1800" i="5"/>
  <c r="X1808" i="5"/>
  <c r="X1832" i="5"/>
  <c r="X1837" i="5"/>
  <c r="X1840" i="5"/>
  <c r="X1880" i="5"/>
  <c r="X1888" i="5"/>
  <c r="X1913" i="5"/>
  <c r="X1936" i="5"/>
  <c r="X1944" i="5"/>
  <c r="X1984" i="5"/>
  <c r="X2000" i="5"/>
  <c r="X2008" i="5"/>
  <c r="X2040" i="5"/>
  <c r="X2056" i="5"/>
  <c r="X2064" i="5"/>
  <c r="X2088" i="5"/>
  <c r="X2112" i="5"/>
  <c r="X2128" i="5"/>
  <c r="X2136" i="5"/>
  <c r="X2168" i="5"/>
  <c r="X2216" i="5"/>
  <c r="X2261" i="5"/>
  <c r="X2264" i="5"/>
  <c r="X2304" i="5"/>
  <c r="X2336" i="5"/>
  <c r="X2344" i="5"/>
  <c r="X2352" i="5"/>
  <c r="X2384" i="5"/>
  <c r="X2392" i="5"/>
  <c r="X2448" i="5"/>
  <c r="X2480" i="5"/>
  <c r="X2496" i="5"/>
  <c r="I64" i="6"/>
  <c r="E4" i="8"/>
  <c r="V6" i="5"/>
  <c r="AB6" i="5"/>
  <c r="B15" i="6"/>
  <c r="B20" i="6"/>
  <c r="F23" i="6"/>
  <c r="B16" i="6"/>
  <c r="B21" i="6"/>
  <c r="G21" i="6" s="1"/>
  <c r="H21"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38" i="4" s="1"/>
  <c r="B44" i="4" s="1"/>
  <c r="A28" i="6" s="1"/>
  <c r="P37" i="4"/>
  <c r="Q37" i="4" s="1"/>
  <c r="P26" i="4"/>
  <c r="B2500" i="5"/>
  <c r="C2500" i="5"/>
  <c r="AB2500" i="5"/>
  <c r="V2500" i="5"/>
  <c r="T2500" i="5"/>
  <c r="S2500" i="5"/>
  <c r="R2500" i="5"/>
  <c r="J2500" i="5"/>
  <c r="I2500" i="5"/>
  <c r="H2500" i="5"/>
  <c r="G2500" i="5"/>
  <c r="F2500" i="5"/>
  <c r="B53" i="6"/>
  <c r="B52" i="6"/>
  <c r="P27" i="4"/>
  <c r="G53" i="6"/>
  <c r="G52" i="6"/>
  <c r="B57" i="6"/>
  <c r="G57" i="6" s="1"/>
  <c r="B55" i="6"/>
  <c r="G55" i="6" s="1"/>
  <c r="B50" i="6"/>
  <c r="G50" i="6" s="1"/>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4" i="4"/>
  <c r="P35" i="4"/>
  <c r="P34" i="4"/>
  <c r="AB10" i="5"/>
  <c r="AB23" i="5"/>
  <c r="AB33" i="5"/>
  <c r="V39" i="5"/>
  <c r="R39" i="5" s="1"/>
  <c r="AB4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c r="G48" i="6"/>
  <c r="B46" i="6"/>
  <c r="G46" i="6"/>
  <c r="B45" i="6"/>
  <c r="G45" i="6"/>
  <c r="B44" i="6"/>
  <c r="G44" i="6" s="1"/>
  <c r="B43" i="6"/>
  <c r="G43" i="6" s="1"/>
  <c r="H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c r="B26" i="6"/>
  <c r="G26" i="6"/>
  <c r="B18" i="6"/>
  <c r="F26" i="6"/>
  <c r="B25" i="6"/>
  <c r="G25" i="6"/>
  <c r="B24" i="6"/>
  <c r="G24" i="6" s="1"/>
  <c r="B23" i="6"/>
  <c r="G23" i="6"/>
  <c r="H23" i="6" s="1"/>
  <c r="B17" i="6"/>
  <c r="F25" i="6"/>
  <c r="H14" i="6"/>
  <c r="B13" i="6"/>
  <c r="G13" i="6" s="1"/>
  <c r="H13" i="6" s="1"/>
  <c r="B12" i="6"/>
  <c r="G12" i="6" s="1"/>
  <c r="H12" i="6" s="1"/>
  <c r="B11" i="6"/>
  <c r="G11" i="6"/>
  <c r="H11" i="6" s="1"/>
  <c r="B10" i="6"/>
  <c r="G10" i="6" s="1"/>
  <c r="H10" i="6" s="1"/>
  <c r="B9" i="6"/>
  <c r="G9" i="6"/>
  <c r="H9" i="6" s="1"/>
  <c r="B8" i="6"/>
  <c r="G8" i="6" s="1"/>
  <c r="H8" i="6" s="1"/>
  <c r="B7" i="6"/>
  <c r="G7" i="6"/>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V43" i="5"/>
  <c r="V35" i="5"/>
  <c r="V31" i="5"/>
  <c r="V27" i="5"/>
  <c r="V19" i="5"/>
  <c r="R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s="1"/>
  <c r="V22" i="5"/>
  <c r="R22" i="5" s="1"/>
  <c r="V24" i="5"/>
  <c r="V28" i="5"/>
  <c r="V30" i="5"/>
  <c r="V32" i="5"/>
  <c r="V36" i="5"/>
  <c r="V38" i="5"/>
  <c r="R38" i="5" s="1"/>
  <c r="V40" i="5"/>
  <c r="V44" i="5"/>
  <c r="R44" i="5" s="1"/>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s="1"/>
  <c r="AB49" i="5"/>
  <c r="V33" i="5"/>
  <c r="R33" i="5" s="1"/>
  <c r="AB278"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s="1"/>
  <c r="V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78" i="5"/>
  <c r="S84" i="5"/>
  <c r="S64" i="5"/>
  <c r="T56" i="5"/>
  <c r="S62" i="5"/>
  <c r="T52" i="5"/>
  <c r="S80" i="5"/>
  <c r="S58" i="5"/>
  <c r="S52" i="5"/>
  <c r="S70" i="5"/>
  <c r="T84" i="5"/>
  <c r="S81" i="5"/>
  <c r="S79" i="5"/>
  <c r="T62" i="5"/>
  <c r="S90" i="5"/>
  <c r="T87" i="5"/>
  <c r="S82" i="5"/>
  <c r="T81" i="5"/>
  <c r="T86" i="5"/>
  <c r="T55"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T122" i="5"/>
  <c r="R1592" i="5"/>
  <c r="R560" i="5"/>
  <c r="H1464" i="5"/>
  <c r="H1719" i="5"/>
  <c r="R1302" i="5"/>
  <c r="I1054" i="5"/>
  <c r="J2435" i="5"/>
  <c r="I1592" i="5"/>
  <c r="H990" i="5"/>
  <c r="I990" i="5"/>
  <c r="J1111" i="5"/>
  <c r="F1376" i="5"/>
  <c r="G1302" i="5"/>
  <c r="T1132" i="5"/>
  <c r="T760" i="5"/>
  <c r="F147" i="5"/>
  <c r="R142" i="5"/>
  <c r="H920" i="5"/>
  <c r="F1855" i="5"/>
  <c r="I1435" i="5"/>
  <c r="T869"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112" i="5"/>
  <c r="H1211" i="5"/>
  <c r="J1179" i="5"/>
  <c r="J315" i="5"/>
  <c r="J2243" i="5"/>
  <c r="H2094" i="5"/>
  <c r="AB2351" i="5"/>
  <c r="R1643" i="5"/>
  <c r="I435" i="5"/>
  <c r="T822" i="5"/>
  <c r="G1211" i="5"/>
  <c r="F1275" i="5"/>
  <c r="I1483" i="5"/>
  <c r="J55" i="5"/>
  <c r="J839" i="5"/>
  <c r="T2439" i="5"/>
  <c r="S393" i="5"/>
  <c r="H70" i="5"/>
  <c r="R32"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T682" i="5"/>
  <c r="J70" i="5"/>
  <c r="T70" i="5"/>
  <c r="F19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AB582" i="5"/>
  <c r="AB526" i="5"/>
  <c r="AB446" i="5"/>
  <c r="G1019" i="5"/>
  <c r="J1083" i="5"/>
  <c r="S565" i="5"/>
  <c r="T846" i="5"/>
  <c r="S466" i="5"/>
  <c r="H1499" i="5"/>
  <c r="F1435" i="5"/>
  <c r="S513" i="5"/>
  <c r="T446" i="5"/>
  <c r="AB311" i="5"/>
  <c r="T378"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H1351" i="5"/>
  <c r="T718" i="5"/>
  <c r="S826" i="5"/>
  <c r="T1223" i="5"/>
  <c r="AB1126" i="5"/>
  <c r="T1194" i="5"/>
  <c r="T1089" i="5"/>
  <c r="T924" i="5"/>
  <c r="T1151" i="5"/>
  <c r="S839"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V11" i="5"/>
  <c r="R11" i="5" s="1"/>
  <c r="AB12" i="5"/>
  <c r="V14" i="5"/>
  <c r="R14" i="5" s="1"/>
  <c r="A5" i="2"/>
  <c r="R520" i="5"/>
  <c r="T74"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R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R37" i="5" s="1"/>
  <c r="V29" i="5"/>
  <c r="R29" i="5" s="1"/>
  <c r="AB29" i="5"/>
  <c r="V21" i="5"/>
  <c r="R21" i="5" s="1"/>
  <c r="AB21" i="5"/>
  <c r="V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T65" i="5"/>
  <c r="S87" i="5"/>
  <c r="T66" i="5"/>
  <c r="T58" i="5"/>
  <c r="S77" i="5"/>
  <c r="S76" i="5"/>
  <c r="S91" i="5"/>
  <c r="S71" i="5"/>
  <c r="T54" i="5"/>
  <c r="T60" i="5"/>
  <c r="T63" i="5"/>
  <c r="T59" i="5"/>
  <c r="S53" i="5"/>
  <c r="S55" i="5"/>
  <c r="S83" i="5"/>
  <c r="T80" i="5"/>
  <c r="S63" i="5"/>
  <c r="S65" i="5"/>
  <c r="T72" i="5"/>
  <c r="T77" i="5"/>
  <c r="S86" i="5"/>
  <c r="T73" i="5"/>
  <c r="T88" i="5"/>
  <c r="T57" i="5"/>
  <c r="T76" i="5"/>
  <c r="T89"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AB15" i="5"/>
  <c r="V12" i="5"/>
  <c r="AB8" i="5"/>
  <c r="AB16" i="5"/>
  <c r="V10" i="5"/>
  <c r="R10" i="5" s="1"/>
  <c r="AB9" i="5"/>
  <c r="V9" i="5"/>
  <c r="R9" i="5" s="1"/>
  <c r="AB13" i="5"/>
  <c r="V15" i="5"/>
  <c r="AB14" i="5"/>
  <c r="AB11" i="5"/>
  <c r="V16" i="5"/>
  <c r="R8" i="5"/>
  <c r="V13" i="5"/>
  <c r="R13" i="5" s="1"/>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54" i="5"/>
  <c r="S66" i="5"/>
  <c r="S78" i="5"/>
  <c r="S89" i="5"/>
  <c r="S75" i="5"/>
  <c r="S73" i="5"/>
  <c r="S85" i="5"/>
  <c r="S68" i="5"/>
  <c r="S88" i="5"/>
  <c r="S57" i="5"/>
  <c r="T61" i="5"/>
  <c r="T69" i="5"/>
  <c r="S59" i="5"/>
  <c r="S56" i="5"/>
  <c r="S72" i="5"/>
  <c r="S60" i="5"/>
  <c r="S74" i="5"/>
  <c r="S93" i="5"/>
  <c r="S69" i="5"/>
  <c r="S61"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R34" i="5" s="1"/>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 i="6"/>
  <c r="A4" i="8"/>
  <c r="B22" i="3"/>
  <c r="B4" i="8"/>
  <c r="B34" i="4"/>
  <c r="B40" i="4"/>
  <c r="B46" i="4" s="1"/>
  <c r="A30"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C45" i="6"/>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R50" i="5" s="1"/>
  <c r="V42" i="5"/>
  <c r="AB42" i="5"/>
  <c r="V26" i="5"/>
  <c r="R26" i="5" s="1"/>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R23" i="5" s="1"/>
  <c r="V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G5" i="6"/>
  <c r="H5"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F60" i="6"/>
  <c r="F28" i="6"/>
  <c r="H28" i="6" s="1"/>
  <c r="F43" i="6"/>
  <c r="F38" i="6"/>
  <c r="T47" i="5"/>
  <c r="T51" i="5"/>
  <c r="S51" i="5"/>
  <c r="T8" i="5"/>
  <c r="T12" i="5"/>
  <c r="T48" i="5"/>
  <c r="T20" i="5"/>
  <c r="T6" i="5"/>
  <c r="S30" i="5"/>
  <c r="T7" i="5"/>
  <c r="S22" i="5"/>
  <c r="T38" i="5"/>
  <c r="S12" i="5"/>
  <c r="S27" i="5"/>
  <c r="T11" i="5"/>
  <c r="T14" i="5"/>
  <c r="T31" i="5"/>
  <c r="T25" i="5"/>
  <c r="S41" i="5"/>
  <c r="T29" i="5"/>
  <c r="T43" i="5"/>
  <c r="S8" i="5"/>
  <c r="T50" i="5"/>
  <c r="T28" i="5"/>
  <c r="S20" i="5"/>
  <c r="S29" i="5"/>
  <c r="S36" i="5"/>
  <c r="S43" i="5"/>
  <c r="T30" i="5"/>
  <c r="T16" i="5"/>
  <c r="T15" i="5"/>
  <c r="S10" i="5"/>
  <c r="T44" i="5"/>
  <c r="S25" i="5"/>
  <c r="S23" i="5"/>
  <c r="T46" i="5"/>
  <c r="T49" i="5"/>
  <c r="T10" i="5"/>
  <c r="T18" i="5"/>
  <c r="S49" i="5"/>
  <c r="S9" i="5"/>
  <c r="S50" i="5"/>
  <c r="T13" i="5"/>
  <c r="T42" i="5"/>
  <c r="S45" i="5"/>
  <c r="S47" i="5"/>
  <c r="S35" i="5"/>
  <c r="T9" i="5"/>
  <c r="T41" i="5"/>
  <c r="S21" i="5"/>
  <c r="S42" i="5"/>
  <c r="S39" i="5"/>
  <c r="T26" i="5"/>
  <c r="T34" i="5"/>
  <c r="S15" i="5"/>
  <c r="S32" i="5"/>
  <c r="T27" i="5"/>
  <c r="T40" i="5"/>
  <c r="T24" i="5"/>
  <c r="T45" i="5"/>
  <c r="T5" i="5"/>
  <c r="S16" i="5"/>
  <c r="S40" i="5"/>
  <c r="S18" i="5"/>
  <c r="S14" i="5"/>
  <c r="S28" i="5"/>
  <c r="S24" i="5"/>
  <c r="T17" i="5"/>
  <c r="T33" i="5"/>
  <c r="S26" i="5"/>
  <c r="S5" i="5"/>
  <c r="S7" i="5"/>
  <c r="T23" i="5"/>
  <c r="T32" i="5"/>
  <c r="S31" i="5"/>
  <c r="T39" i="5"/>
  <c r="S33" i="5"/>
  <c r="T19" i="5"/>
  <c r="S48" i="5"/>
  <c r="S19" i="5"/>
  <c r="S6" i="5"/>
  <c r="S37" i="5"/>
  <c r="S34" i="5"/>
  <c r="T36" i="5"/>
  <c r="T22" i="5"/>
  <c r="S17" i="5"/>
  <c r="T21" i="5"/>
  <c r="S11" i="5"/>
  <c r="S38" i="5"/>
  <c r="S46" i="5"/>
  <c r="S44" i="5"/>
  <c r="T37" i="5"/>
  <c r="S13" i="5"/>
  <c r="T35" i="5"/>
  <c r="G61" i="6" l="1"/>
  <c r="G60" i="6"/>
  <c r="H60" i="6" s="1"/>
  <c r="C43" i="6"/>
  <c r="D43" i="6"/>
  <c r="H38" i="6"/>
  <c r="C38" i="6" s="1"/>
  <c r="H33" i="6"/>
  <c r="C21" i="6"/>
  <c r="C23" i="6"/>
  <c r="D23" i="6"/>
  <c r="F24" i="6"/>
  <c r="H20" i="6"/>
  <c r="B2" i="6"/>
  <c r="D16" i="6"/>
  <c r="K61" i="6"/>
  <c r="C16" i="6"/>
  <c r="B49" i="4"/>
  <c r="A32" i="6" s="1"/>
  <c r="B43" i="4"/>
  <c r="A27" i="6" s="1"/>
  <c r="B61" i="4"/>
  <c r="A42" i="6" s="1"/>
  <c r="B37" i="4"/>
  <c r="A22" i="6" s="1"/>
  <c r="B55" i="4"/>
  <c r="A37" i="6" s="1"/>
  <c r="D68" i="4"/>
  <c r="D21" i="6"/>
  <c r="D28" i="6"/>
  <c r="C28" i="6"/>
  <c r="D33" i="6"/>
  <c r="C33" i="6"/>
  <c r="D15" i="6"/>
  <c r="C15" i="6"/>
  <c r="K60" i="6"/>
  <c r="C20" i="6"/>
  <c r="D20" i="6"/>
  <c r="D38" i="6"/>
  <c r="D61" i="4"/>
  <c r="B83" i="4"/>
  <c r="A58" i="6" s="1"/>
  <c r="B52" i="4"/>
  <c r="A35" i="6" s="1"/>
  <c r="B79" i="4"/>
  <c r="A55" i="6" s="1"/>
  <c r="B77" i="4"/>
  <c r="A54" i="6" s="1"/>
  <c r="B69" i="4"/>
  <c r="A48" i="6" s="1"/>
  <c r="B73" i="4"/>
  <c r="A51" i="6" s="1"/>
  <c r="D31" i="4"/>
  <c r="D13" i="6"/>
  <c r="C13" i="6"/>
  <c r="B64" i="4"/>
  <c r="A45" i="6" s="1"/>
  <c r="A25" i="6"/>
  <c r="B56" i="4"/>
  <c r="A38" i="6" s="1"/>
  <c r="B58" i="4"/>
  <c r="A40" i="6" s="1"/>
  <c r="C8" i="6"/>
  <c r="D8" i="6"/>
  <c r="C9" i="6"/>
  <c r="D9" i="6"/>
  <c r="C10" i="6"/>
  <c r="D10" i="6"/>
  <c r="D11" i="6"/>
  <c r="C11" i="6"/>
  <c r="C7" i="6"/>
  <c r="D7" i="6"/>
  <c r="C12" i="6"/>
  <c r="D12" i="6"/>
  <c r="A24" i="6"/>
  <c r="B63" i="4"/>
  <c r="A44" i="6" s="1"/>
  <c r="C2" i="6"/>
  <c r="H59" i="6"/>
  <c r="B53" i="4"/>
  <c r="A36" i="6" s="1"/>
  <c r="B59" i="4"/>
  <c r="A41" i="6" s="1"/>
  <c r="F6" i="6"/>
  <c r="H6" i="6" s="1"/>
  <c r="C4" i="6"/>
  <c r="D4" i="6"/>
  <c r="G37" i="4"/>
  <c r="B65" i="4"/>
  <c r="A46" i="6" s="1"/>
  <c r="D49" i="4"/>
  <c r="G31" i="4"/>
  <c r="D55" i="4"/>
  <c r="G55" i="4"/>
  <c r="G49" i="4"/>
  <c r="G68" i="4"/>
  <c r="G61" i="4"/>
  <c r="D37" i="4"/>
  <c r="B47" i="4"/>
  <c r="A31" i="6" s="1"/>
  <c r="B62" i="4"/>
  <c r="A43" i="6" s="1"/>
  <c r="F64" i="6"/>
  <c r="G64" i="6" a="1"/>
  <c r="G64" i="6" s="1"/>
  <c r="A23" i="6"/>
  <c r="B75" i="4"/>
  <c r="A53" i="6" s="1"/>
  <c r="B57" i="4"/>
  <c r="A39" i="6" s="1"/>
  <c r="B50" i="4"/>
  <c r="A33" i="6" s="1"/>
  <c r="B74" i="4"/>
  <c r="A52" i="6" s="1"/>
  <c r="D60" i="6" l="1"/>
  <c r="C60" i="6"/>
  <c r="F48" i="6"/>
  <c r="F44" i="6"/>
  <c r="H44" i="6" s="1"/>
  <c r="H24" i="6"/>
  <c r="F39" i="6"/>
  <c r="H39" i="6" s="1"/>
  <c r="F61" i="6"/>
  <c r="H61" i="6" s="1"/>
  <c r="F34" i="6"/>
  <c r="H34" i="6" s="1"/>
  <c r="C6" i="6"/>
  <c r="D6" i="6"/>
  <c r="C59" i="6"/>
  <c r="D59" i="6"/>
  <c r="H64" i="6"/>
  <c r="C64" i="6"/>
  <c r="D34" i="6" l="1"/>
  <c r="C34" i="6"/>
  <c r="C39" i="6"/>
  <c r="D39" i="6"/>
  <c r="C24" i="6"/>
  <c r="D24" i="6"/>
  <c r="D44" i="6"/>
  <c r="C44" i="6"/>
  <c r="D61" i="6"/>
  <c r="C61" i="6"/>
  <c r="F54" i="6"/>
  <c r="H54" i="6" s="1"/>
  <c r="F55" i="6"/>
  <c r="H55" i="6" s="1"/>
  <c r="F58" i="6"/>
  <c r="H58" i="6" s="1"/>
  <c r="F57" i="6"/>
  <c r="H57" i="6" s="1"/>
  <c r="F49" i="6"/>
  <c r="F52" i="6"/>
  <c r="H52" i="6" s="1"/>
  <c r="H48" i="6"/>
  <c r="F53" i="6"/>
  <c r="H53" i="6" s="1"/>
  <c r="D52" i="6" l="1"/>
  <c r="C52" i="6"/>
  <c r="F50" i="6"/>
  <c r="H50" i="6" s="1"/>
  <c r="H49" i="6"/>
  <c r="H65" i="6" s="1"/>
  <c r="D2" i="6" s="1"/>
  <c r="C58" i="6"/>
  <c r="D58" i="6"/>
  <c r="C57" i="6"/>
  <c r="D57" i="6"/>
  <c r="D55" i="6"/>
  <c r="C55" i="6"/>
  <c r="D54" i="6"/>
  <c r="C54" i="6"/>
  <c r="D48" i="6"/>
  <c r="C48" i="6"/>
  <c r="D53" i="6"/>
  <c r="C53" i="6"/>
  <c r="C49" i="6" l="1"/>
  <c r="D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<sst xmlns="http://schemas.openxmlformats.org/spreadsheetml/2006/main" count="15534" uniqueCount="12831">
  <si>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</si>
  <si>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</si>
  <si>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</si>
  <si>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</si>
  <si>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</si>
  <si>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</si>
  <si>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</si>
  <si>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</si>
  <si>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</si>
  <si>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</si>
  <si>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</si>
  <si>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</si>
  <si>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</si>
  <si>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</si>
  <si>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</si>
  <si>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</si>
  <si>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</si>
  <si>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</si>
  <si>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</si>
  <si>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</si>
  <si>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</si>
  <si>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</si>
  <si>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</si>
  <si>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</si>
  <si>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</si>
  <si>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</si>
  <si>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</si>
  <si>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</si>
  <si>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</si>
  <si>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</si>
  <si>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</si>
  <si>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</si>
  <si>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</si>
  <si>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</si>
  <si>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</si>
  <si>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</si>
  <si>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</si>
  <si>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</si>
  <si>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</si>
  <si>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</si>
  <si>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</si>
  <si>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</si>
  <si>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</si>
  <si>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</si>
  <si>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</si>
  <si>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</si>
  <si>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</si>
  <si>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</si>
  <si>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</si>
  <si>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</si>
  <si>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</si>
  <si>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</si>
  <si>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</si>
  <si>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</si>
  <si>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</si>
  <si>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</si>
  <si>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</si>
  <si>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</si>
  <si>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</si>
  <si>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</si>
  <si>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</si>
  <si>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</si>
  <si>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</si>
  <si>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</si>
  <si>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</si>
  <si>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</si>
  <si>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</si>
  <si>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</si>
  <si>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</si>
  <si>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</si>
  <si>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</si>
  <si>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</si>
  <si>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</si>
  <si>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</si>
  <si>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</si>
  <si>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</si>
  <si>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</si>
  <si>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</si>
  <si>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</si>
  <si>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</si>
  <si>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</si>
  <si>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</si>
  <si>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</si>
  <si>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</si>
  <si>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</si>
  <si>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</si>
  <si>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</si>
  <si>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</si>
  <si>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</si>
  <si>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</si>
  <si>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</si>
  <si>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</si>
  <si>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</si>
  <si>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</si>
  <si>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</si>
  <si>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</si>
  <si>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</si>
  <si>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</si>
  <si>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</si>
  <si>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</si>
  <si>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</si>
  <si>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</si>
  <si>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</si>
  <si>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</si>
  <si>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</si>
  <si>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</si>
  <si>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</si>
  <si>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</si>
  <si>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</si>
  <si>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</si>
  <si>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</si>
  <si>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</si>
  <si>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</si>
  <si>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</si>
  <si>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</si>
  <si>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</si>
  <si>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</si>
  <si>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</si>
  <si>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</si>
  <si>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</si>
  <si>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</si>
  <si>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</si>
  <si>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</si>
  <si>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</si>
  <si>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</si>
  <si>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</si>
  <si>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</si>
  <si>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</si>
  <si>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</si>
  <si>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</si>
  <si>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</si>
  <si>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</si>
  <si>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</si>
  <si>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</si>
  <si>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</si>
  <si>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</si>
  <si>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</si>
  <si>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</si>
  <si>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</si>
  <si>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</si>
  <si>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</si>
  <si>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</si>
  <si>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</si>
  <si>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</si>
  <si>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</si>
  <si>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</si>
  <si>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</si>
  <si>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</si>
  <si>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</si>
  <si>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</si>
  <si>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</si>
  <si>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</si>
  <si>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</si>
  <si>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</si>
  <si>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</si>
  <si>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</si>
  <si>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</si>
  <si>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</si>
  <si>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</si>
  <si>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</si>
  <si>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</si>
  <si>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</si>
  <si>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</si>
  <si>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</si>
  <si>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</si>
  <si>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</si>
  <si>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</si>
  <si>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</si>
  <si>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</si>
  <si>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</si>
  <si>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</si>
  <si>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</si>
  <si>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</si>
  <si>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</si>
  <si>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</si>
  <si>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</si>
  <si>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</si>
  <si>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</si>
  <si>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</si>
  <si>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</si>
  <si>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</si>
  <si>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</si>
  <si>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</si>
  <si>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</si>
  <si>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</si>
  <si>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</si>
  <si>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</si>
  <si>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</si>
  <si>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</si>
  <si>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</si>
  <si>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</si>
  <si>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</si>
  <si>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</si>
  <si>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</si>
  <si>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</si>
  <si>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</si>
  <si>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</si>
  <si>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</si>
  <si>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</si>
  <si>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</si>
  <si>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</si>
  <si>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</si>
  <si>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</si>
  <si>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</si>
  <si>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</si>
  <si>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</si>
  <si>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</si>
  <si>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</si>
  <si>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</si>
  <si>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</si>
  <si>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</si>
  <si>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</si>
  <si>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</si>
  <si>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</si>
  <si>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</si>
  <si>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</si>
  <si>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</si>
  <si>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</si>
  <si>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</si>
  <si>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</si>
  <si>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</si>
  <si>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</si>
  <si>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</si>
  <si>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</si>
  <si>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</si>
  <si>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</si>
  <si>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</si>
  <si>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</si>
  <si>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</si>
  <si>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</si>
  <si>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</si>
  <si>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</si>
  <si>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</si>
  <si>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</si>
  <si>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</si>
  <si>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</si>
  <si>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</si>
  <si>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</si>
  <si>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</si>
  <si>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</si>
  <si>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</si>
  <si>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</si>
  <si>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</si>
  <si>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</si>
  <si>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</si>
  <si>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</si>
  <si>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</si>
  <si>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</si>
  <si>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</si>
  <si>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</si>
  <si>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</si>
  <si>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</si>
  <si>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</si>
  <si>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</si>
  <si>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</si>
  <si>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</si>
  <si>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</si>
  <si>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</si>
  <si>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</si>
  <si>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</si>
  <si>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</si>
  <si>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</si>
  <si>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</si>
  <si>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</si>
  <si>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</si>
  <si>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</si>
  <si>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</si>
  <si>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</si>
  <si>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</si>
  <si>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</si>
  <si>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</si>
  <si>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</si>
  <si>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</si>
  <si>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</si>
  <si>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</si>
  <si>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</si>
  <si>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</si>
  <si>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</si>
  <si>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</si>
  <si>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</si>
  <si>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</si>
  <si>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</si>
  <si>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</si>
  <si>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</si>
  <si>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</si>
  <si>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</si>
  <si>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</si>
  <si>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</si>
  <si>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</si>
  <si>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</si>
  <si>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</si>
  <si>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</si>
  <si>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</si>
  <si>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</si>
  <si>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</si>
  <si>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</si>
  <si>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</si>
  <si>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</si>
  <si>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</si>
  <si>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</si>
  <si>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</si>
  <si>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</si>
  <si>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</si>
  <si>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</si>
  <si>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</si>
  <si>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</si>
  <si>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</si>
  <si>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</si>
  <si>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</si>
  <si>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</si>
  <si>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</si>
  <si>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</si>
  <si>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</si>
  <si>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</si>
  <si>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</si>
  <si>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</si>
  <si>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</si>
  <si>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</si>
  <si>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</si>
  <si>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</si>
  <si>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</si>
  <si>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</si>
  <si>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</si>
  <si>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</si>
  <si>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</si>
  <si>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</si>
  <si>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</si>
  <si>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</si>
  <si>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</si>
  <si>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</si>
  <si>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</si>
  <si>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</si>
  <si>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</si>
  <si>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</si>
  <si>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</si>
  <si>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</si>
  <si>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</si>
  <si>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</si>
  <si>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</si>
  <si>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</si>
  <si>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</si>
  <si>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</si>
  <si>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</si>
  <si>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</si>
  <si>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</si>
  <si>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</si>
  <si>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</si>
  <si>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</si>
  <si>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</si>
  <si>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</si>
  <si>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</si>
  <si>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</si>
  <si>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</si>
  <si>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</si>
  <si>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</si>
  <si>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</si>
  <si>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</si>
  <si>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</si>
  <si>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</si>
  <si>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</si>
  <si>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</si>
  <si>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</si>
  <si>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</si>
  <si>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</si>
  <si>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</si>
  <si>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</si>
  <si>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</si>
  <si>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</si>
  <si>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</si>
  <si>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</si>
  <si>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</si>
  <si>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</si>
  <si>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</si>
  <si>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</si>
  <si>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</si>
  <si>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</si>
  <si>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</si>
  <si>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</si>
  <si>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</si>
  <si>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</si>
  <si>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</si>
  <si>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</si>
  <si>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</si>
  <si>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</si>
  <si>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</si>
  <si>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</si>
  <si>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</si>
  <si>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</si>
  <si>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</si>
  <si>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</si>
  <si>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</si>
  <si>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</si>
  <si>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</si>
  <si>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</si>
  <si>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</si>
  <si>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</si>
  <si>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</si>
  <si>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</si>
  <si>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</si>
  <si>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</si>
  <si>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</si>
  <si>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</si>
  <si>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</si>
  <si>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</si>
  <si>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</si>
  <si>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</si>
  <si>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</si>
  <si>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</si>
  <si>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</si>
  <si>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</si>
  <si>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</si>
  <si>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</si>
  <si>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</si>
  <si>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</si>
  <si>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</si>
  <si>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</si>
  <si>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</si>
  <si>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</si>
  <si>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</si>
  <si>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</si>
  <si>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</si>
  <si>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</si>
  <si>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</si>
  <si>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</si>
  <si>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</si>
  <si>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</si>
  <si>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</si>
  <si>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</si>
  <si>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</si>
  <si>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</si>
  <si>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</si>
  <si>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</si>
  <si>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</si>
  <si>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</si>
  <si>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</si>
  <si>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</si>
  <si>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</si>
  <si>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</si>
  <si>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</si>
  <si>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</si>
  <si>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</si>
  <si>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</si>
  <si>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</si>
  <si>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</si>
  <si>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</si>
  <si>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</si>
  <si>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</si>
  <si>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</si>
  <si>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</si>
  <si>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</si>
  <si>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</si>
  <si>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</si>
  <si>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</si>
  <si>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</si>
  <si>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</si>
  <si>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</si>
  <si>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</si>
  <si>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</si>
  <si>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</si>
  <si>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</si>
  <si>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</si>
  <si>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</si>
  <si>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</si>
  <si>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</si>
  <si>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</si>
  <si>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</si>
  <si>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</si>
  <si>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</si>
  <si>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</si>
  <si>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</si>
  <si>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</si>
  <si>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</si>
  <si>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</si>
  <si>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</si>
  <si>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</si>
  <si>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</si>
  <si>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</si>
  <si>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</si>
  <si>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</si>
  <si>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</si>
  <si>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</si>
  <si>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</si>
  <si>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</si>
  <si>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</si>
  <si>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</si>
  <si>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</si>
  <si>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</si>
  <si>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</si>
  <si>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</si>
  <si>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</si>
  <si>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</si>
  <si>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</si>
  <si>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</si>
  <si>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</si>
  <si>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</si>
  <si>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</si>
  <si>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</si>
  <si>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</si>
  <si>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</si>
  <si>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</si>
  <si>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</si>
  <si>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</si>
  <si>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</si>
  <si>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</si>
  <si>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</si>
  <si>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</si>
  <si>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</si>
  <si>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</si>
  <si>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</si>
  <si>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</si>
  <si>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</si>
  <si>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</si>
  <si>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</si>
  <si>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</si>
  <si>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</si>
  <si>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</si>
  <si>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</si>
  <si>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</si>
  <si>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</si>
  <si>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</si>
  <si>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</si>
  <si>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</si>
  <si>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</si>
  <si>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</si>
  <si>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</si>
  <si>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</si>
  <si>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</si>
  <si>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</si>
  <si>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</si>
  <si>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</si>
  <si>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</si>
  <si>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</si>
  <si>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</si>
  <si>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</si>
  <si>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</si>
  <si>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</si>
  <si>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</si>
  <si>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</si>
  <si>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</si>
  <si>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</si>
  <si>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</si>
  <si>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</si>
  <si>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</si>
  <si>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</si>
  <si>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</si>
  <si>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</si>
  <si>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</si>
  <si>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</si>
  <si>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</si>
  <si>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</si>
  <si>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</si>
  <si>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</si>
  <si>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</si>
  <si>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</si>
  <si>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</si>
  <si>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</si>
  <si>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</si>
  <si>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</si>
  <si>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</si>
  <si>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</si>
  <si>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</si>
  <si>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</si>
  <si>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</si>
  <si>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</si>
  <si>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</si>
  <si>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</si>
  <si>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</si>
  <si>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</si>
  <si>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</si>
  <si>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</si>
  <si>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</si>
  <si>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</si>
  <si>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</si>
  <si>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</si>
  <si>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</si>
  <si>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</si>
  <si>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</si>
  <si>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</si>
  <si>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</si>
  <si>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</si>
  <si>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</si>
  <si>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</si>
  <si>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</si>
  <si>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</si>
  <si>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</si>
  <si>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</si>
  <si>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</si>
  <si>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</si>
  <si>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</si>
  <si>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</si>
  <si>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</si>
  <si>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</si>
  <si>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</si>
  <si>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</si>
  <si>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</si>
  <si>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</si>
  <si>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</si>
  <si>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</si>
  <si>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</si>
  <si>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</si>
  <si>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</si>
  <si>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</si>
  <si>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</si>
  <si>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</si>
  <si>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</si>
  <si>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</si>
  <si>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</si>
  <si>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</si>
  <si>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</si>
  <si>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</si>
  <si>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</si>
  <si>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</si>
  <si>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</si>
  <si>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</si>
  <si>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</si>
  <si>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</si>
  <si>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</si>
  <si>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</si>
  <si>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</si>
  <si>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</si>
  <si>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</si>
  <si>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</si>
  <si>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</si>
  <si>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</si>
  <si>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</si>
  <si>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</si>
  <si>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</si>
  <si>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</si>
  <si>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</si>
  <si>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</si>
  <si>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</si>
  <si>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</si>
  <si>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</si>
  <si>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</si>
  <si>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</si>
  <si>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</si>
  <si>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</si>
  <si>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</si>
  <si>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</si>
  <si>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</si>
  <si>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</si>
  <si>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</si>
  <si>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</si>
  <si>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</si>
  <si>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</si>
  <si>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</si>
  <si>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</si>
  <si>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</si>
  <si>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</si>
  <si>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</si>
  <si>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</si>
  <si>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</si>
  <si>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</si>
  <si>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</si>
  <si>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</si>
  <si>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</si>
  <si>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</si>
  <si>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</si>
  <si>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</si>
  <si>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</si>
  <si>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</si>
  <si>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</si>
  <si>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</si>
  <si>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</si>
  <si>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</si>
  <si>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</si>
  <si>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</si>
  <si>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</si>
  <si>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</si>
  <si>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</si>
  <si>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</si>
  <si>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</si>
  <si>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</si>
  <si>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</si>
  <si>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</si>
  <si>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</si>
  <si>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</si>
  <si>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</si>
  <si>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</si>
  <si>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</si>
  <si>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</si>
  <si>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</si>
  <si>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</si>
  <si>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</si>
  <si>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</si>
  <si>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</si>
  <si>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</si>
  <si>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</si>
  <si>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</si>
  <si>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</si>
  <si>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</si>
  <si>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</si>
  <si>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</si>
  <si>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</si>
  <si>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</si>
  <si>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</si>
  <si>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</si>
  <si>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</si>
  <si>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</si>
  <si>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</si>
  <si>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</si>
  <si>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</si>
  <si>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</si>
  <si>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</si>
  <si>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</si>
  <si>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</si>
  <si>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</si>
  <si>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</si>
  <si>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</si>
  <si>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</si>
  <si>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</si>
  <si>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</si>
  <si>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</si>
  <si>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</si>
  <si>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</si>
  <si>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</si>
  <si>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</si>
  <si>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</si>
  <si>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</si>
  <si>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</si>
  <si>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</si>
  <si>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</si>
  <si>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</si>
  <si>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</si>
  <si>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</si>
  <si>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</si>
  <si>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</si>
  <si>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</si>
  <si>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</si>
  <si>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</si>
  <si>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</si>
  <si>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</si>
  <si>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</si>
  <si>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</si>
  <si>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</si>
  <si>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</si>
  <si>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</si>
  <si>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</si>
  <si>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</si>
  <si>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</si>
  <si>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</si>
  <si>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</si>
  <si>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</si>
  <si>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</si>
  <si>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</si>
  <si>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</si>
  <si>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</si>
  <si>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</si>
  <si>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</si>
  <si>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</si>
  <si>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</si>
  <si>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</si>
  <si>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</si>
  <si>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</si>
  <si>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</si>
  <si>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</si>
  <si>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</si>
  <si>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</si>
  <si>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</si>
  <si>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</si>
  <si>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</si>
  <si>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</si>
  <si>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</si>
  <si>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</si>
  <si>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</si>
  <si>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</si>
  <si>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</si>
  <si>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</si>
  <si>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</si>
  <si>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</si>
  <si>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</si>
  <si>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</si>
  <si>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</si>
  <si>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</si>
  <si>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</si>
  <si>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</si>
  <si>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</si>
  <si>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</si>
  <si>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</si>
  <si>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</si>
  <si>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</si>
  <si>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</si>
  <si>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</si>
  <si>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</si>
  <si>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</si>
  <si>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</si>
  <si>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</si>
  <si>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</si>
  <si>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</si>
  <si>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</si>
  <si>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</si>
  <si>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</si>
  <si>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</si>
  <si>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</si>
  <si>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</si>
  <si>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</si>
  <si>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</si>
  <si>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</si>
  <si>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</si>
  <si>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</si>
  <si>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</si>
  <si>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</si>
  <si>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</si>
  <si>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</si>
  <si>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</si>
  <si>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</si>
  <si>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</si>
  <si>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</si>
  <si>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</si>
  <si>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</si>
  <si>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</si>
  <si>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</si>
  <si>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</si>
  <si>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</si>
  <si>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</si>
  <si>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</si>
  <si>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</si>
  <si>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</si>
  <si>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</si>
  <si>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</si>
  <si>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</si>
  <si>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</si>
  <si>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</si>
  <si>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</si>
  <si>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</si>
  <si>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</si>
  <si>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</si>
  <si>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</si>
  <si>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</si>
  <si>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</si>
  <si>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</si>
  <si>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</si>
  <si>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</si>
  <si>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</si>
  <si>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</si>
  <si>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</si>
  <si>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</si>
  <si>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</si>
  <si>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</si>
  <si>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</si>
  <si>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</si>
  <si>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</si>
  <si>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</si>
  <si>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</si>
  <si>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</si>
  <si>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</si>
  <si>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</si>
  <si>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</si>
  <si>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</si>
  <si>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</si>
  <si>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</si>
  <si>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</si>
  <si>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</si>
  <si>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</si>
  <si>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</si>
  <si>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</si>
  <si>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</si>
  <si>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</si>
  <si>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</si>
  <si>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</si>
  <si>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</si>
  <si>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</si>
  <si>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</si>
  <si>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</si>
  <si>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</si>
  <si>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</si>
  <si>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</si>
  <si>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</si>
  <si>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</si>
  <si>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</si>
  <si>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</si>
  <si>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</si>
  <si>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</si>
  <si>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</si>
  <si>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</si>
  <si>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</si>
  <si>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</si>
  <si>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</si>
  <si>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</si>
  <si>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</si>
  <si>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</si>
  <si>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</si>
  <si>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</si>
  <si>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</si>
  <si>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</si>
  <si>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</si>
  <si>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</si>
  <si>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</si>
  <si>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</si>
  <si>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</si>
  <si>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</si>
  <si>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</si>
  <si>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</si>
  <si>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</si>
  <si>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</si>
  <si>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</si>
  <si>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</si>
  <si>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</si>
  <si>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</si>
  <si>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</si>
  <si>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</si>
  <si>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</si>
  <si>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</si>
  <si>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</si>
  <si>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</si>
  <si>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</si>
  <si>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</si>
  <si>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</si>
  <si>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</si>
  <si>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</si>
  <si>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</si>
  <si>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</si>
  <si>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</si>
  <si>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</si>
  <si>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</si>
  <si>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</si>
  <si>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</si>
  <si>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</si>
  <si>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</si>
  <si>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</si>
  <si>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</si>
  <si>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</si>
  <si>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</si>
  <si>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</si>
  <si>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</si>
  <si>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</si>
  <si>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</si>
  <si>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</si>
  <si>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</si>
  <si>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</si>
  <si>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</si>
  <si>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</si>
  <si>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</si>
  <si>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</si>
  <si>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</si>
  <si>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</si>
  <si>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</si>
  <si>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</si>
  <si>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</si>
  <si>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</si>
  <si>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</si>
  <si>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</si>
  <si>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</si>
  <si>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</si>
  <si>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</si>
  <si>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</si>
  <si>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</si>
  <si>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</si>
  <si>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</si>
  <si>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</si>
  <si>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</si>
  <si>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</si>
  <si>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</si>
  <si>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</si>
  <si>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</si>
  <si>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</si>
  <si>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</si>
  <si>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</si>
  <si>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</si>
  <si>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</si>
  <si>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</si>
  <si>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</si>
  <si>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</si>
  <si>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</si>
  <si>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</si>
  <si>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</si>
  <si>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</si>
  <si>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</si>
  <si>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</si>
  <si>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</si>
  <si>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</si>
  <si>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</si>
  <si>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</si>
  <si>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</si>
  <si>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</si>
  <si>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</si>
  <si>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</si>
  <si>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</si>
  <si>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</si>
  <si>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</si>
  <si>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</si>
  <si>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</si>
  <si>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</si>
  <si>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</si>
  <si>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</si>
  <si>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</si>
  <si>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</si>
  <si>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</si>
  <si>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</si>
  <si>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</si>
  <si>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</si>
  <si>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</si>
  <si>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</si>
  <si>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</si>
  <si>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</si>
  <si>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</si>
  <si>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</si>
  <si>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</si>
  <si>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</si>
  <si>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</si>
  <si>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</si>
  <si>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</si>
  <si>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</si>
  <si>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</si>
  <si>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</si>
  <si>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</si>
  <si>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</si>
  <si>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</si>
  <si>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</si>
  <si>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</si>
  <si>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</si>
  <si>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</si>
  <si>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</si>
  <si>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</si>
  <si>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</si>
  <si>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</si>
  <si>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</si>
  <si>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</si>
  <si>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</si>
  <si>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</si>
  <si>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</si>
  <si>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</si>
  <si>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</si>
  <si>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</si>
  <si>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</si>
  <si>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</si>
  <si>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</si>
  <si>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</si>
  <si>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</si>
  <si>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</si>
  <si>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</si>
  <si>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</si>
  <si>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</si>
  <si>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</si>
  <si>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</si>
  <si>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</si>
  <si>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</si>
  <si>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</si>
  <si>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</si>
  <si>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</si>
  <si>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</si>
  <si>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</si>
  <si>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</si>
  <si>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</si>
  <si>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</si>
  <si>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</si>
  <si>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</si>
  <si>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</si>
  <si>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</si>
  <si>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</si>
  <si>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</si>
  <si>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</si>
  <si>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</si>
  <si>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</si>
  <si>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</si>
  <si>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</si>
  <si>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</si>
  <si>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</si>
  <si>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</si>
  <si>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</si>
  <si>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</si>
  <si>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</si>
  <si>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</si>
  <si>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</si>
  <si>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</si>
  <si>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</si>
  <si>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</si>
  <si>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</si>
  <si>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</si>
  <si>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</si>
  <si>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</si>
  <si>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</si>
  <si>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</si>
  <si>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</si>
  <si>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</si>
  <si>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</si>
  <si>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</si>
  <si>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</si>
  <si>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</si>
  <si>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</si>
  <si>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</si>
  <si>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</si>
  <si>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</si>
  <si>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</si>
  <si>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</si>
  <si>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</si>
  <si>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</si>
  <si>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</si>
  <si>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</si>
  <si>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</si>
  <si>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</si>
  <si>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</si>
  <si>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</si>
  <si>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</si>
  <si>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</si>
  <si>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</si>
  <si>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</si>
  <si>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</si>
  <si>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</si>
  <si>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</si>
  <si>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</si>
  <si>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</si>
  <si>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</si>
  <si>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</si>
  <si>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</si>
  <si>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</si>
  <si>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</si>
  <si>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</si>
  <si>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</si>
  <si>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</si>
  <si>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</si>
  <si>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</si>
  <si>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</si>
  <si>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</si>
  <si>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</si>
  <si>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</si>
  <si>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</si>
  <si>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</si>
  <si>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</si>
  <si>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</si>
  <si>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</si>
  <si>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</si>
  <si>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</si>
  <si>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</si>
  <si>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</si>
  <si>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</si>
  <si>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</si>
  <si>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</si>
  <si>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</si>
  <si>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</si>
  <si>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</si>
  <si>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</si>
  <si>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</si>
  <si>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</si>
  <si>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</si>
  <si>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</si>
  <si>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</si>
  <si>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</si>
  <si>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</si>
  <si>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</si>
  <si>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</si>
  <si>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</si>
  <si>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</si>
  <si>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</si>
  <si>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</si>
  <si>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</si>
  <si>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</si>
  <si>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</si>
  <si>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</si>
  <si>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</si>
  <si>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</si>
  <si>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</si>
  <si>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</si>
  <si>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</si>
  <si>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</si>
  <si>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</si>
  <si>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</si>
  <si>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</si>
  <si>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</si>
  <si>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</si>
  <si>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</si>
  <si>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</si>
  <si>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</si>
  <si>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</si>
  <si>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</si>
  <si>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</si>
  <si>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</si>
  <si>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</si>
  <si>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</si>
  <si>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</si>
  <si>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</si>
  <si>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</si>
  <si>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</si>
  <si>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</si>
  <si>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</si>
  <si>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</si>
  <si>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</si>
  <si>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</si>
  <si>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</si>
  <si>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</si>
  <si>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</si>
  <si>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</si>
  <si>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</si>
  <si>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</si>
  <si>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</si>
  <si>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</si>
  <si>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</si>
  <si>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</si>
  <si>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</si>
  <si>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</si>
  <si>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</si>
  <si>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</si>
  <si>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</si>
  <si>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</si>
  <si>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</si>
  <si>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</si>
  <si>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</si>
  <si>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</si>
  <si>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</si>
  <si>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</si>
  <si>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</si>
  <si>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</si>
  <si>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</si>
  <si>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</si>
  <si>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</si>
  <si>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</si>
  <si>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</si>
  <si>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</si>
  <si>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</si>
  <si>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</si>
  <si>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</si>
  <si>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</si>
  <si>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</si>
  <si>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</si>
  <si>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</si>
  <si>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</si>
  <si>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</si>
  <si>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</si>
  <si>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</si>
  <si>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</si>
  <si>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</si>
  <si>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</si>
  <si>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</si>
  <si>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</si>
  <si>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</si>
  <si>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</si>
  <si>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</si>
  <si>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</si>
  <si>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</si>
  <si>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</si>
  <si>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</si>
  <si>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</si>
  <si>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</si>
  <si>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</si>
  <si>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</si>
  <si>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</si>
  <si>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</si>
  <si>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</si>
  <si>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</si>
  <si>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</si>
  <si>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</si>
  <si>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</si>
  <si>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</si>
  <si>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</si>
  <si>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</si>
  <si>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</si>
  <si>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</si>
  <si>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</si>
  <si>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</si>
  <si>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</si>
  <si>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</si>
  <si>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</si>
  <si>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</si>
  <si>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</si>
  <si>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</si>
  <si>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</si>
  <si>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</si>
  <si>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</si>
  <si>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</si>
  <si>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</si>
  <si>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</si>
  <si>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</si>
  <si>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</si>
  <si>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</si>
  <si>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</si>
  <si>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</si>
  <si>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</si>
  <si>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</si>
  <si>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</si>
  <si>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</si>
  <si>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</si>
  <si>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</si>
  <si>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</si>
  <si>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</si>
  <si>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</si>
  <si>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</si>
  <si>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</si>
  <si>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</si>
  <si>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</si>
  <si>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</si>
  <si>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</si>
  <si>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</si>
  <si>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</si>
  <si>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</si>
  <si>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</si>
  <si>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</si>
  <si>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</si>
  <si>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</si>
  <si>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</si>
  <si>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</si>
  <si>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</si>
  <si>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</si>
  <si>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</si>
  <si>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</si>
  <si>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</si>
  <si>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</si>
  <si>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</si>
  <si>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</si>
  <si>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</si>
  <si>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</si>
  <si>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</si>
  <si>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</si>
  <si>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</si>
  <si>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</si>
  <si>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</si>
  <si>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</si>
  <si>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</si>
  <si>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</si>
  <si>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</si>
  <si>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</si>
  <si>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</si>
  <si>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</si>
  <si>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</si>
  <si>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</si>
  <si>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</si>
  <si>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</si>
  <si>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</si>
  <si>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</si>
  <si>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</si>
  <si>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</si>
  <si>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</si>
  <si>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</si>
  <si>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</si>
  <si>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</si>
  <si>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</si>
  <si>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</si>
  <si>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</si>
  <si>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</si>
  <si>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</si>
  <si>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</si>
  <si>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</si>
  <si>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</si>
  <si>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</si>
  <si>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</si>
  <si>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</si>
  <si>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</si>
  <si>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</si>
  <si>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</si>
  <si>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</si>
  <si>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</si>
  <si>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</si>
  <si>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</si>
  <si>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</si>
  <si>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</si>
  <si>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</si>
  <si>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</si>
  <si>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</si>
  <si>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</si>
  <si>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</si>
  <si>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</si>
  <si>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</si>
  <si>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</si>
  <si>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</si>
  <si>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</si>
  <si>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</si>
  <si>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</si>
  <si>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</si>
  <si>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</si>
  <si>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</si>
  <si>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</si>
  <si>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</si>
  <si>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</si>
  <si>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</si>
  <si>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</si>
  <si>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</si>
  <si>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</si>
  <si>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</si>
  <si>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</si>
  <si>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</si>
  <si>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</si>
  <si>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</si>
  <si>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</si>
  <si>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</si>
  <si>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</si>
  <si>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</si>
  <si>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</si>
  <si>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</si>
  <si>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</si>
  <si>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</si>
  <si>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</si>
  <si>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</si>
  <si>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</si>
  <si>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</si>
  <si>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</si>
  <si>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</si>
  <si>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</si>
  <si>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</si>
  <si>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</si>
  <si>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</si>
  <si>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</si>
  <si>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</si>
  <si>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</si>
  <si>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</si>
  <si>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</si>
  <si>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</si>
  <si>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</si>
  <si>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</si>
  <si>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</si>
  <si>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</si>
  <si>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</si>
  <si>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</si>
  <si>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</si>
  <si>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</si>
  <si>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</si>
  <si>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</si>
  <si>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</si>
  <si>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</si>
  <si>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</si>
  <si>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</si>
  <si>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</si>
  <si>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</si>
  <si>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</si>
  <si>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</si>
  <si>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</si>
  <si>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</si>
  <si>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</si>
  <si>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</si>
  <si>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</si>
  <si>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</si>
  <si>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</si>
  <si>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</si>
  <si>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</si>
  <si>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</si>
  <si>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</si>
  <si>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</si>
  <si>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</si>
  <si>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</si>
  <si>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</si>
  <si>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</si>
  <si>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</si>
  <si>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</si>
  <si>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</si>
  <si>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</si>
  <si>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</si>
  <si>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</si>
  <si>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</si>
  <si>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</si>
  <si>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</si>
  <si>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</si>
  <si>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</si>
  <si>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</si>
  <si>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</si>
  <si>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</si>
  <si>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</si>
  <si>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</si>
  <si>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</si>
  <si>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</si>
  <si>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</si>
  <si>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</si>
  <si>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</si>
  <si>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</si>
  <si>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</si>
  <si>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</si>
  <si>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</si>
  <si>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</si>
  <si>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</si>
  <si>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</si>
  <si>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</si>
  <si>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</si>
  <si>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</si>
  <si>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</si>
  <si>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</si>
  <si>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</si>
  <si>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</si>
  <si>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</si>
  <si>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</si>
  <si>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</si>
  <si>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</si>
  <si>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</si>
  <si>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</si>
  <si>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</si>
  <si>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</si>
  <si>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</si>
  <si>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</si>
  <si>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</si>
  <si>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</si>
  <si>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</si>
  <si>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</si>
  <si>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</si>
  <si>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</si>
  <si>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</si>
  <si>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</si>
  <si>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</si>
  <si>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</si>
  <si>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</si>
  <si>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</si>
  <si>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</si>
  <si>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</si>
  <si>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</si>
  <si>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</si>
  <si>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</si>
  <si>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</si>
  <si>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</si>
  <si>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</si>
  <si>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</si>
  <si>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</si>
  <si>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</si>
  <si>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</si>
  <si>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</si>
  <si>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</si>
  <si>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</si>
  <si>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</si>
  <si>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</si>
  <si>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</si>
  <si>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</si>
  <si>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</si>
  <si>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</si>
  <si>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</si>
  <si>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</si>
  <si>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</si>
  <si>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</si>
  <si>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</si>
  <si>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</si>
  <si>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</si>
  <si>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</si>
  <si>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</si>
  <si>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</si>
  <si>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</si>
  <si>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</si>
  <si>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</si>
  <si>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</si>
  <si>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</si>
  <si>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</si>
  <si>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</si>
  <si>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</si>
  <si>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</si>
  <si>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</si>
  <si>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</si>
  <si>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</si>
  <si>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</si>
  <si>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</si>
  <si>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</si>
  <si>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</si>
  <si>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</si>
  <si>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</si>
  <si>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</si>
  <si>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</si>
  <si>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</si>
  <si>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</si>
  <si>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</si>
  <si>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</si>
  <si>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</si>
  <si>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</si>
  <si>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</si>
  <si>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</si>
  <si>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</si>
  <si>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</si>
  <si>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</si>
  <si>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</si>
  <si>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</si>
  <si>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</si>
  <si>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</si>
  <si>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</si>
  <si>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</si>
  <si>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</si>
  <si>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</si>
  <si>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</si>
  <si>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</si>
  <si>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</si>
  <si>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</si>
  <si>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</si>
  <si>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</si>
  <si>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</si>
  <si>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</si>
  <si>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</si>
  <si>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</si>
  <si>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</si>
  <si>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</si>
  <si>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</si>
  <si>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</si>
  <si>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</si>
  <si>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</si>
  <si>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</si>
  <si>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</si>
  <si>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</si>
  <si>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</si>
  <si>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</si>
  <si>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</si>
  <si>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</si>
  <si>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</si>
  <si>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</si>
  <si>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</si>
  <si>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</si>
  <si>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</si>
  <si>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</si>
  <si>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</si>
  <si>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</si>
  <si>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</si>
  <si>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</si>
  <si>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</si>
  <si>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</si>
  <si>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</si>
  <si>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</si>
  <si>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</si>
  <si>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</si>
  <si>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</si>
  <si>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</si>
  <si>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</si>
  <si>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</si>
  <si>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</si>
  <si>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</si>
  <si>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</si>
  <si>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</si>
  <si>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</si>
  <si>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</si>
  <si>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</si>
  <si>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</si>
  <si>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</si>
  <si>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</si>
  <si>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</si>
  <si>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</si>
  <si>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</si>
  <si>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</si>
  <si>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</si>
  <si>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</si>
  <si>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</si>
  <si>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</si>
  <si>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</si>
  <si>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</si>
  <si>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</si>
  <si>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</si>
  <si>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</si>
  <si>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</si>
  <si>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</si>
  <si>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</si>
  <si>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</si>
  <si>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</si>
  <si>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</si>
  <si>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</si>
  <si>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</si>
  <si>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</si>
  <si>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</si>
  <si>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</si>
  <si>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</si>
  <si>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</si>
  <si>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</si>
  <si>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</si>
  <si>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</si>
  <si>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</si>
  <si>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</si>
  <si>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</si>
  <si>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</si>
  <si>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</si>
  <si>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</si>
  <si>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</si>
  <si>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</si>
  <si>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</si>
  <si>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</si>
  <si>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</si>
  <si>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</si>
  <si>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</si>
  <si>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</si>
  <si>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</si>
  <si>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</si>
  <si>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</si>
  <si>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</si>
  <si>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</si>
  <si>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</si>
  <si>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</si>
  <si>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</si>
  <si>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</si>
  <si>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</si>
  <si>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</si>
  <si>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</si>
  <si>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</si>
  <si>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</si>
  <si>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</si>
  <si>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</si>
  <si>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</si>
  <si>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</si>
  <si>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</si>
  <si>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</si>
  <si>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</si>
  <si>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</si>
  <si>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</si>
  <si>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</si>
  <si>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</si>
  <si>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</si>
  <si>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</si>
  <si>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</si>
  <si>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</si>
  <si>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</si>
  <si>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</si>
  <si>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</si>
  <si>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</si>
  <si>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</si>
  <si>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</si>
  <si>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</si>
  <si>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</si>
  <si>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</si>
  <si>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</si>
  <si>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</si>
  <si>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</si>
  <si>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</si>
  <si>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</si>
  <si>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</si>
  <si>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</si>
  <si>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</si>
  <si>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</si>
  <si>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</si>
  <si>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</si>
  <si>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</si>
  <si>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</si>
  <si>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</si>
  <si>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</si>
  <si>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</si>
  <si>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</si>
  <si>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</si>
  <si>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</si>
  <si>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</si>
  <si>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</si>
  <si>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</si>
  <si>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</si>
  <si>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</si>
  <si>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</si>
  <si>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</si>
  <si>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</si>
  <si>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</si>
  <si>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</si>
  <si>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</si>
  <si>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</si>
  <si>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</si>
  <si>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</si>
  <si>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</si>
  <si>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</si>
  <si>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</si>
  <si>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</si>
  <si>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</si>
  <si>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</si>
  <si>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</si>
  <si>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</si>
  <si>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</si>
  <si>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</si>
  <si>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</si>
  <si>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</si>
  <si>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</si>
  <si>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</si>
  <si>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</si>
  <si>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</si>
  <si>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</si>
  <si>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</si>
  <si>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</si>
  <si>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</si>
  <si>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</si>
  <si>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</si>
  <si>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</si>
  <si>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</si>
  <si>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</si>
  <si>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</si>
  <si>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</si>
  <si>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</si>
  <si>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</si>
  <si>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</si>
  <si>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</si>
  <si>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</si>
  <si>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</si>
  <si>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</si>
  <si>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</si>
  <si>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</si>
  <si>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</si>
  <si>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</si>
  <si>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</si>
  <si>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</si>
  <si>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</si>
  <si>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</si>
  <si>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</si>
  <si>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</si>
  <si>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</si>
  <si>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</si>
  <si>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</si>
  <si>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</si>
  <si>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</si>
  <si>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</si>
  <si>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</si>
  <si>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</si>
  <si>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</si>
  <si>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</si>
  <si>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</si>
  <si>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</si>
  <si>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</si>
  <si>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</si>
  <si>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</si>
  <si>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</si>
  <si>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</si>
  <si>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</si>
  <si>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</si>
  <si>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</si>
  <si>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</si>
  <si>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</si>
  <si>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</si>
  <si>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</si>
  <si>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</si>
  <si>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</si>
  <si>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</si>
  <si>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</si>
  <si>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</si>
  <si>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</si>
  <si>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</si>
  <si>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</si>
  <si>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</si>
  <si>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</si>
  <si>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</si>
  <si>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</si>
  <si>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</si>
  <si>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</si>
  <si>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</si>
  <si>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</si>
  <si>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</si>
  <si>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</si>
  <si>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</si>
  <si>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</si>
  <si>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</si>
  <si>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</si>
  <si>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</si>
  <si>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</si>
  <si>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</si>
  <si>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</si>
  <si>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</si>
  <si>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</si>
  <si>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</si>
  <si>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</si>
  <si>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</si>
  <si>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</si>
  <si>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</si>
  <si>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</si>
  <si>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</si>
  <si>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</si>
  <si>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</si>
  <si>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</si>
  <si>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</si>
  <si>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</si>
  <si>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</si>
  <si>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</si>
  <si>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</si>
  <si>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</si>
  <si>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</si>
  <si>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</si>
  <si>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</si>
  <si>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</si>
  <si>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</si>
  <si>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</si>
  <si>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</si>
  <si>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</si>
  <si>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</si>
  <si>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</si>
  <si>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</si>
  <si>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</si>
  <si>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</si>
  <si>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</si>
  <si>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</si>
  <si>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</si>
  <si>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</si>
  <si>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</si>
  <si>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</si>
  <si>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</si>
  <si>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</si>
  <si>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</si>
  <si>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</si>
  <si>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</si>
  <si>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</si>
  <si>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</si>
  <si>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</si>
  <si>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</si>
  <si>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</si>
  <si>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</si>
  <si>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</si>
  <si>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</si>
  <si>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</si>
  <si>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</si>
  <si>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</si>
  <si>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</si>
  <si>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</si>
  <si>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</si>
  <si>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</si>
  <si>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</si>
  <si>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</si>
  <si>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</si>
  <si>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</si>
  <si>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</si>
  <si>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</si>
  <si>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</si>
  <si>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</si>
  <si>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</si>
  <si>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</si>
  <si>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</si>
  <si>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</si>
  <si>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</si>
  <si>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</si>
  <si>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</si>
  <si>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</si>
  <si>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</si>
  <si>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</si>
  <si>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</si>
  <si>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</si>
  <si>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</si>
  <si>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</si>
  <si>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</si>
  <si>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</si>
  <si>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</si>
  <si>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</si>
  <si>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</si>
  <si>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</si>
  <si>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</si>
  <si>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</si>
  <si>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</si>
  <si>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</si>
  <si>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</si>
  <si>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</si>
  <si>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</si>
  <si>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</si>
  <si>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</si>
  <si>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</si>
  <si>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</si>
  <si>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</si>
  <si>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</si>
  <si>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</si>
  <si>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</si>
  <si>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</si>
  <si>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</si>
  <si>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</si>
  <si>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</si>
  <si>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</si>
  <si>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</si>
  <si>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</si>
  <si>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</si>
  <si>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</si>
  <si>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</si>
  <si>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</si>
  <si>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</si>
  <si>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</si>
  <si>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</si>
  <si>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</si>
  <si>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</si>
  <si>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</si>
  <si>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</si>
  <si>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</si>
  <si>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</si>
  <si>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</si>
  <si>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</si>
  <si>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</si>
  <si>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</si>
  <si>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</si>
  <si>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</si>
  <si>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</si>
  <si>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</si>
  <si>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</si>
  <si>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</si>
  <si>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</si>
  <si>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</si>
  <si>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</si>
  <si>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</si>
  <si>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</si>
  <si>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</si>
  <si>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</si>
  <si>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</si>
  <si>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</si>
  <si>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</si>
  <si>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</si>
  <si>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</si>
  <si>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</si>
  <si>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</si>
  <si>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</si>
  <si>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</si>
  <si>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</si>
  <si>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</si>
  <si>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</si>
  <si>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</si>
  <si>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</si>
  <si>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</si>
  <si>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</si>
  <si>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</si>
  <si>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</si>
  <si>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</si>
  <si>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</si>
  <si>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</si>
  <si>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</si>
  <si>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</si>
  <si>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</si>
  <si>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</si>
  <si>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</si>
  <si>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</si>
  <si>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</si>
  <si>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</si>
  <si>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</si>
  <si>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</si>
  <si>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</si>
  <si>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</si>
  <si>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</si>
  <si>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</si>
  <si>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</si>
  <si>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</si>
  <si>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</si>
  <si>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</si>
  <si>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</si>
  <si>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</si>
  <si>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</si>
  <si>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</si>
  <si>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</si>
  <si>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</si>
  <si>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</si>
  <si>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</si>
  <si>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</si>
  <si>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</si>
  <si>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</si>
  <si>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</si>
  <si>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</si>
  <si>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</si>
  <si>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</si>
  <si>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</si>
  <si>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</si>
  <si>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</si>
  <si>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</si>
  <si>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</si>
  <si>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</si>
  <si>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</si>
  <si>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</si>
  <si>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</si>
  <si>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</si>
  <si>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</si>
  <si>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</si>
  <si>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</si>
  <si>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</si>
  <si>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</si>
  <si>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</si>
  <si>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</si>
  <si>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</si>
  <si>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</si>
  <si>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</si>
  <si>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</si>
  <si>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</si>
  <si>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</si>
  <si>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</si>
  <si>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</si>
  <si>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</si>
  <si>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</si>
  <si>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</si>
  <si>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</si>
  <si>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</si>
  <si>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</si>
  <si>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</si>
  <si>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</si>
  <si>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</si>
  <si>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</si>
  <si>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</si>
  <si>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</si>
  <si>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</si>
  <si>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</si>
  <si>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</si>
  <si>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</si>
  <si>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</si>
  <si>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</si>
  <si>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</si>
  <si>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</si>
  <si>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</si>
  <si>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</si>
  <si>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</si>
  <si>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</si>
  <si>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</si>
  <si>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</si>
  <si>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</si>
  <si>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</si>
  <si>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</si>
  <si>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</si>
  <si>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</si>
  <si>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</si>
  <si>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</si>
  <si>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</si>
  <si>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</si>
  <si>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</si>
  <si>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</si>
  <si>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</si>
  <si>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</si>
  <si>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</si>
  <si>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</si>
  <si>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</si>
  <si>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</si>
  <si>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</si>
  <si>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</si>
  <si>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</si>
  <si>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</si>
  <si>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</si>
  <si>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</si>
  <si>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</si>
  <si>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</si>
  <si>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</si>
  <si>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</si>
  <si>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</si>
  <si>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</si>
  <si>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</si>
  <si>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</si>
  <si>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</si>
  <si>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</si>
  <si>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</si>
  <si>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</si>
  <si>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</si>
  <si>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</si>
  <si>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</si>
  <si>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</si>
  <si>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</si>
  <si>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</si>
  <si>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</si>
  <si>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</si>
  <si>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</si>
  <si>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</si>
  <si>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</si>
  <si>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</si>
  <si>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</si>
  <si>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</si>
  <si>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</si>
  <si>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</si>
  <si>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</si>
  <si>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</si>
  <si>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</si>
  <si>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</si>
  <si>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</si>
  <si>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</si>
  <si>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</si>
  <si>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</si>
  <si>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</si>
  <si>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</si>
  <si>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</si>
  <si>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</si>
  <si>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</si>
  <si>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</si>
  <si>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</si>
  <si>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</si>
  <si>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</si>
  <si>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</si>
  <si>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</si>
  <si>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</si>
  <si>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</si>
  <si>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</si>
  <si>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</si>
  <si>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</si>
  <si>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</si>
  <si>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</si>
  <si>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</si>
  <si>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</si>
  <si>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</si>
  <si>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</si>
  <si>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</si>
  <si>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</si>
  <si>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</si>
  <si>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</si>
  <si>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</si>
  <si>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</si>
  <si>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</si>
  <si>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</si>
  <si>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</si>
  <si>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</si>
  <si>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</si>
  <si>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</si>
  <si>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</si>
  <si>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</si>
  <si>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</si>
  <si>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</si>
  <si>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</si>
  <si>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</si>
  <si>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</si>
  <si>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</si>
  <si>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</si>
  <si>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</si>
  <si>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</si>
  <si>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</si>
  <si>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</si>
  <si>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</si>
  <si>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</si>
  <si>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</si>
  <si>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</si>
  <si>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</si>
  <si>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</si>
  <si>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</si>
  <si>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</si>
  <si>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</si>
  <si>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</si>
  <si>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</si>
  <si>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</si>
  <si>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</si>
  <si>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</si>
  <si>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</si>
  <si>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</si>
  <si>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</si>
  <si>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</si>
  <si>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</si>
  <si>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</si>
  <si>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</si>
  <si>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</si>
  <si>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</si>
  <si>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</si>
  <si>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</si>
  <si>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</si>
  <si>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</si>
  <si>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</si>
  <si>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</si>
  <si>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</si>
  <si>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</si>
  <si>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</si>
  <si>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</si>
  <si>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</si>
  <si>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</si>
  <si>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</si>
  <si>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</si>
  <si>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</si>
  <si>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</si>
  <si>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</si>
  <si>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</si>
  <si>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</si>
  <si>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</si>
  <si>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</si>
  <si>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</si>
  <si>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</si>
  <si>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</si>
  <si>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</si>
  <si>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</si>
  <si>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</si>
  <si>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</si>
  <si>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</si>
  <si>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</si>
  <si>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</si>
  <si>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</si>
  <si>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</si>
  <si>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</si>
  <si>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</si>
  <si>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</si>
  <si>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</si>
  <si>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</si>
  <si>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</si>
  <si>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</si>
  <si>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</si>
  <si>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</si>
  <si>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</si>
  <si>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</si>
  <si>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</si>
  <si>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</si>
  <si>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</si>
  <si>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</si>
  <si>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</si>
  <si>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</si>
  <si>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</si>
  <si>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</si>
  <si>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</si>
  <si>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</si>
  <si>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</si>
  <si>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</si>
  <si>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</si>
  <si>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</si>
  <si>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</si>
  <si>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</si>
  <si>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</si>
  <si>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</si>
  <si>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</si>
  <si>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</si>
  <si>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</si>
  <si>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</si>
  <si>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</si>
  <si>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</si>
  <si>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</si>
  <si>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</si>
  <si>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</si>
  <si>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</si>
  <si>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</si>
  <si>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</si>
  <si>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</si>
  <si>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</si>
  <si>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</si>
  <si>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</si>
  <si>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</si>
  <si>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</si>
  <si>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</si>
  <si>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</si>
  <si>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</si>
  <si>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</si>
  <si>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</si>
  <si>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</si>
  <si>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</si>
  <si>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</si>
  <si>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</si>
  <si>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</si>
  <si>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</si>
  <si>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</si>
  <si>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</si>
  <si>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</si>
  <si>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</si>
  <si>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</si>
  <si>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</si>
  <si>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</si>
  <si>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</si>
  <si>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</si>
  <si>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</si>
  <si>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</si>
  <si>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</si>
  <si>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</si>
  <si>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</si>
  <si>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</si>
  <si>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</si>
  <si>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</si>
  <si>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</si>
  <si>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</si>
  <si>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</si>
  <si>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</si>
  <si>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</si>
  <si>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</si>
  <si>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</si>
  <si>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</si>
  <si>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</si>
  <si>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</si>
  <si>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</si>
  <si>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</si>
  <si>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</si>
  <si>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</si>
  <si>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</si>
  <si>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</si>
  <si>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</si>
  <si>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</si>
  <si>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</si>
  <si>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</si>
  <si>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</si>
  <si>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</si>
  <si>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</si>
  <si>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</si>
  <si>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</si>
  <si>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</si>
  <si>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</si>
  <si>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</si>
  <si>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</si>
  <si>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</si>
  <si>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</si>
  <si>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</si>
  <si>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</si>
  <si>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</si>
  <si>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</si>
  <si>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</si>
  <si>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</si>
  <si>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</si>
  <si>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</si>
  <si>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</si>
  <si>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</si>
  <si>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</si>
  <si>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</si>
  <si>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</si>
  <si>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</si>
  <si>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</si>
  <si>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</si>
  <si>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</si>
  <si>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</si>
  <si>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</si>
  <si>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</si>
  <si>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</si>
  <si>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</si>
  <si>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</si>
  <si>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</si>
  <si>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</si>
  <si>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</si>
  <si>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</si>
  <si>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</si>
  <si>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</si>
  <si>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</si>
  <si>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</si>
  <si>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</si>
  <si>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</si>
  <si>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</si>
  <si>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</si>
  <si>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</si>
  <si>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</si>
  <si>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</si>
  <si>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</si>
  <si>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</si>
  <si>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</si>
  <si>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</si>
  <si>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</si>
  <si>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</si>
  <si>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</si>
  <si>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</si>
  <si>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</si>
  <si>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</si>
  <si>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</si>
  <si>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</si>
  <si>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</si>
  <si>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</si>
  <si>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</si>
  <si>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</si>
  <si>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</si>
  <si>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</si>
  <si>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</si>
  <si>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</si>
  <si>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</si>
  <si>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</si>
  <si>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</si>
  <si>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</si>
  <si>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</si>
  <si>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</si>
  <si>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</si>
  <si>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</si>
  <si>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</si>
  <si>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</si>
  <si>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</si>
  <si>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</si>
  <si>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</si>
  <si>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</si>
  <si>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</si>
  <si>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</si>
  <si>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</si>
  <si>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</si>
  <si>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</si>
  <si>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</si>
  <si>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</si>
  <si>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</si>
  <si>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</si>
  <si>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</si>
  <si>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</si>
  <si>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</si>
  <si>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</si>
  <si>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</si>
  <si>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</si>
  <si>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</si>
  <si>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</si>
  <si>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</si>
  <si>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</si>
  <si>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</si>
  <si>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</si>
  <si>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</si>
  <si>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</si>
  <si>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</si>
  <si>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</si>
  <si>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</si>
  <si>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</si>
  <si>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</si>
  <si>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</si>
  <si>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</si>
  <si>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</si>
  <si>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</si>
  <si>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</si>
  <si>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</si>
  <si>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</si>
  <si>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</si>
  <si>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</si>
  <si>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</si>
  <si>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</si>
  <si>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</si>
  <si>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</si>
  <si>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</si>
  <si>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</si>
  <si>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</si>
  <si>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</si>
  <si>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</si>
  <si>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</si>
  <si>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</si>
  <si>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</si>
  <si>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</si>
  <si>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</si>
  <si>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</si>
  <si>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</si>
  <si>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</si>
  <si>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</si>
  <si>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</si>
  <si>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</si>
  <si>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</si>
  <si>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</si>
  <si>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</si>
  <si>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</si>
  <si>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</si>
  <si>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</si>
  <si>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</si>
  <si>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</si>
  <si>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</si>
  <si>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</si>
  <si>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</si>
  <si>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</si>
  <si>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</si>
  <si>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</si>
  <si>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</si>
  <si>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</si>
  <si>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</si>
  <si>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</si>
  <si>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</si>
  <si>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</si>
  <si>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</si>
  <si>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</si>
  <si>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</si>
  <si>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</si>
  <si>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</si>
  <si>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</si>
  <si>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</si>
  <si>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</si>
  <si>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</si>
  <si>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</si>
  <si>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</si>
  <si>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</si>
  <si>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</si>
  <si>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</si>
  <si>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</si>
  <si>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</si>
  <si>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</si>
  <si>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</si>
  <si>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</si>
  <si>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</si>
  <si>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</si>
  <si>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</si>
  <si>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</si>
  <si>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</si>
  <si>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</si>
  <si>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</si>
  <si>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</si>
  <si>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</si>
  <si>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</si>
  <si>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</si>
  <si>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</si>
  <si>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</si>
  <si>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</si>
  <si>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</si>
  <si>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</si>
  <si>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</si>
  <si>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</si>
  <si>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</si>
  <si>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</si>
  <si>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</si>
  <si>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</si>
  <si>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</si>
  <si>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</si>
  <si>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</si>
  <si>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</si>
  <si>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</si>
  <si>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</si>
  <si>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</si>
  <si>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</si>
  <si>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</si>
  <si>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</si>
  <si>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</si>
  <si>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</si>
  <si>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</si>
  <si>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</si>
  <si>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</si>
  <si>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</si>
  <si>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</si>
  <si>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</si>
  <si>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</si>
  <si>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</si>
  <si>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</si>
  <si>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</si>
  <si>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</si>
  <si>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</si>
  <si>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</si>
  <si>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</si>
  <si>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</si>
  <si>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</si>
  <si>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</si>
  <si>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</si>
  <si>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</si>
  <si>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</si>
  <si>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</si>
  <si>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</si>
  <si>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</si>
  <si>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</si>
  <si>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</si>
  <si>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</si>
  <si>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</si>
  <si>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</si>
  <si>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</si>
  <si>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</si>
  <si>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</si>
  <si>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</si>
  <si>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</si>
  <si>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</si>
  <si>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</si>
  <si>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</si>
  <si>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</si>
  <si>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</si>
  <si>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</si>
  <si>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</si>
  <si>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</si>
  <si>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</si>
  <si>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</si>
  <si>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</si>
  <si>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</si>
  <si>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</si>
  <si>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</si>
  <si>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</si>
  <si>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</si>
  <si>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</si>
  <si>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</si>
  <si>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</si>
  <si>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</si>
  <si>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</si>
  <si>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</si>
  <si>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</si>
  <si>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</si>
  <si>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</si>
  <si>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</si>
  <si>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</si>
  <si>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</si>
  <si>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</si>
  <si>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</si>
  <si>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</si>
  <si>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</si>
  <si>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</si>
  <si>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</si>
  <si>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</si>
  <si>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</si>
  <si>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</si>
  <si>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</si>
  <si>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</si>
  <si>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</si>
  <si>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</si>
  <si>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</si>
  <si>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</si>
  <si>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</si>
  <si>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</si>
  <si>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</si>
  <si>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</si>
  <si>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</si>
  <si>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</si>
  <si>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</si>
  <si>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</si>
  <si>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</si>
  <si>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</si>
  <si>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</si>
  <si>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</si>
  <si>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</si>
  <si>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</si>
  <si>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</si>
  <si>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</si>
  <si>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</si>
  <si>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</si>
  <si>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</si>
  <si>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</si>
  <si>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</si>
  <si>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</si>
  <si>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</si>
  <si>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</si>
  <si>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</si>
  <si>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</si>
  <si>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</si>
  <si>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</si>
  <si>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</si>
  <si>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</si>
  <si>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</si>
  <si>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</si>
  <si>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</si>
  <si>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</si>
  <si>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</si>
  <si>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</si>
  <si>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</si>
  <si>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</si>
  <si>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</si>
  <si>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</si>
  <si>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</si>
  <si>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</si>
  <si>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</si>
  <si>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</si>
  <si>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</si>
  <si>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</si>
  <si>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</si>
  <si>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</si>
  <si>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</si>
  <si>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</si>
  <si>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</si>
  <si>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</si>
  <si>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</si>
  <si>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</si>
  <si>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</si>
  <si>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</si>
  <si>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</si>
  <si>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</si>
  <si>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</si>
  <si>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</si>
  <si>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</si>
  <si>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</si>
  <si>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</si>
  <si>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</si>
  <si>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</si>
  <si>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</si>
  <si>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</si>
  <si>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</si>
  <si>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</si>
  <si>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</si>
  <si>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</si>
  <si>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</si>
  <si>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</si>
  <si>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</si>
  <si>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</si>
  <si>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</si>
  <si>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</si>
  <si>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</si>
  <si>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</si>
  <si>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</si>
  <si>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</si>
  <si>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</si>
  <si>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</si>
  <si>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</si>
  <si>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</si>
  <si>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</si>
  <si>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</si>
  <si>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</si>
  <si>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</si>
  <si>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</si>
  <si>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</si>
  <si>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</si>
  <si>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</si>
  <si>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</si>
  <si>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</si>
  <si>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</si>
  <si>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</si>
  <si>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</si>
  <si>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</si>
  <si>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</si>
  <si>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</si>
  <si>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</si>
  <si>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</si>
  <si>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</si>
  <si>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</si>
  <si>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</si>
  <si>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</si>
  <si>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</si>
  <si>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</si>
  <si>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</si>
  <si>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</si>
  <si>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</si>
  <si>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</si>
  <si>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</si>
  <si>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</si>
  <si>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</si>
  <si>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</si>
  <si>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</si>
  <si>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</si>
  <si>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</si>
  <si>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</si>
  <si>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</si>
  <si>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</si>
  <si>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</si>
  <si>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</si>
  <si>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</si>
  <si>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</si>
  <si>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</si>
  <si>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</si>
  <si>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</si>
  <si>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</si>
  <si>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</si>
  <si>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</si>
  <si>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</si>
  <si>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</si>
  <si>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</si>
  <si>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</si>
  <si>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</si>
  <si>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</si>
  <si>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</si>
  <si>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</si>
  <si>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</si>
  <si>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</si>
  <si>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</si>
  <si>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</si>
  <si>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</si>
  <si>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</si>
  <si>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</si>
  <si>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</si>
  <si>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</si>
  <si>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</si>
  <si>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</si>
  <si>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</si>
  <si>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</si>
  <si>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</si>
  <si>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</si>
  <si>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</si>
  <si>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</si>
  <si>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</si>
  <si>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</si>
  <si>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</si>
  <si>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</si>
  <si>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</si>
  <si>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</si>
  <si>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</si>
  <si>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</si>
  <si>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</si>
  <si>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</si>
  <si>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</si>
  <si>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</si>
  <si>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</si>
  <si>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</si>
  <si>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</si>
  <si>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</si>
  <si>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</si>
  <si>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</si>
  <si>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</si>
  <si>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</si>
  <si>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</si>
  <si>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</si>
  <si>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</si>
  <si>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</si>
  <si>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</si>
  <si>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</si>
  <si>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</si>
  <si>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</si>
  <si>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</si>
  <si>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</si>
  <si>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</si>
  <si>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</si>
  <si>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</si>
  <si>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</si>
  <si>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</si>
  <si>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</si>
  <si>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</si>
  <si>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</si>
  <si>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</si>
  <si>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</si>
  <si>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</si>
  <si>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</si>
  <si>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</si>
  <si>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</si>
  <si>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</si>
  <si>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</si>
  <si>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</si>
  <si>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</si>
  <si>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</si>
  <si>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</si>
  <si>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</si>
  <si>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</si>
  <si>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</si>
  <si>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</si>
  <si>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</si>
  <si>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</si>
  <si>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</si>
  <si>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</si>
  <si>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</si>
  <si>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</si>
  <si>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</si>
  <si>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</si>
  <si>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</si>
  <si>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</si>
  <si>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</si>
  <si>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</si>
  <si>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</si>
  <si>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</si>
  <si>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</si>
  <si>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</si>
  <si>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</si>
  <si>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</si>
  <si>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</si>
  <si>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</si>
  <si>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</si>
  <si>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</si>
  <si>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</si>
  <si>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</si>
  <si>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</si>
  <si>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</si>
  <si>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</si>
  <si>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</si>
  <si>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</si>
  <si>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</si>
  <si>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</si>
  <si>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</si>
  <si>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</si>
  <si>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</si>
  <si>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</si>
  <si>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</si>
  <si>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</si>
  <si>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</si>
  <si>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</si>
  <si>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</si>
  <si>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</si>
  <si>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</si>
  <si>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</si>
  <si>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</si>
  <si>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</si>
  <si>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</si>
  <si>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</si>
  <si>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</si>
  <si>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</si>
  <si>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</si>
  <si>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</si>
  <si>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</si>
  <si>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</si>
  <si>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</si>
  <si>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</si>
  <si>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</si>
  <si>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</si>
  <si>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</si>
  <si>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</si>
  <si>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</si>
  <si>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</si>
  <si>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</si>
  <si>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</si>
  <si>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</si>
  <si>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</si>
  <si>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</si>
  <si>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</si>
  <si>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</si>
  <si>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</si>
  <si>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</si>
  <si>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</si>
  <si>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</si>
  <si>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</si>
  <si>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</si>
  <si>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</si>
  <si>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</si>
  <si>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</si>
  <si>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</si>
  <si>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</si>
  <si>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</si>
  <si>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</si>
  <si>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</si>
  <si>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</si>
  <si>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</si>
  <si>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</si>
  <si>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</si>
  <si>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</si>
  <si>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</si>
  <si>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</si>
  <si>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</si>
  <si>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</si>
  <si>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</si>
  <si>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</si>
  <si>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</si>
  <si>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</si>
  <si>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</si>
  <si>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</si>
  <si>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</si>
  <si>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</si>
  <si>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</si>
  <si>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</si>
  <si>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</si>
  <si>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</si>
  <si>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</si>
  <si>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</si>
  <si>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</si>
  <si>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</si>
  <si>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</si>
  <si>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</si>
  <si>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</si>
  <si>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</si>
  <si>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</si>
  <si>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</si>
  <si>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</si>
  <si>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</si>
  <si>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</si>
  <si>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</si>
  <si>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</si>
  <si>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</si>
  <si>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</si>
  <si>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</si>
  <si>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</si>
  <si>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</si>
  <si>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</si>
  <si>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</si>
  <si>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</si>
  <si>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</si>
  <si>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</si>
  <si>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</si>
  <si>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</si>
  <si>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</si>
  <si>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</si>
  <si>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</si>
  <si>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</si>
  <si>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</si>
  <si>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</si>
  <si>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</si>
  <si>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</si>
  <si>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</si>
  <si>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</si>
  <si>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</si>
  <si>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</si>
  <si>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</si>
  <si>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</si>
  <si>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</si>
  <si>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</si>
  <si>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</si>
  <si>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</si>
  <si>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</si>
  <si>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</si>
  <si>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</si>
  <si>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</si>
  <si>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</si>
  <si>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</si>
  <si>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</si>
  <si>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</si>
  <si>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</si>
  <si>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</si>
  <si>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</si>
  <si>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</si>
  <si>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</si>
  <si>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</si>
  <si>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</si>
  <si>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</si>
  <si>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</si>
  <si>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</si>
  <si>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</si>
  <si>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</si>
  <si>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</si>
  <si>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</si>
  <si>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</si>
  <si>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</si>
  <si>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</si>
  <si>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</si>
  <si>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</si>
  <si>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</si>
  <si>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</si>
  <si>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</si>
  <si>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</si>
  <si>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</si>
  <si>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</si>
  <si>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</si>
  <si>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</si>
  <si>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</si>
  <si>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</si>
  <si>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</si>
  <si>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</si>
  <si>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</si>
  <si>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</si>
  <si>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</si>
  <si>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</si>
  <si>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</si>
  <si>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</si>
  <si>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</si>
  <si>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</si>
  <si>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</si>
  <si>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</si>
  <si>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</si>
  <si>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</si>
  <si>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</si>
  <si>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</si>
  <si>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</si>
  <si>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</si>
  <si>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</si>
  <si>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</si>
  <si>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</si>
  <si>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</si>
  <si>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</si>
  <si>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</si>
  <si>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</si>
  <si>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</si>
  <si>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</si>
  <si>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</si>
  <si>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</si>
  <si>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</si>
  <si>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</si>
  <si>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</si>
  <si>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</si>
  <si>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</si>
  <si>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</si>
  <si>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</si>
  <si>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</si>
  <si>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</si>
  <si>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</si>
  <si>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</si>
  <si>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</si>
  <si>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</si>
  <si>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</si>
  <si>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</si>
  <si>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</si>
  <si>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</si>
  <si>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</si>
  <si>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</si>
  <si>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</si>
  <si>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</si>
  <si>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</si>
  <si>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</si>
  <si>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</si>
  <si>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</si>
  <si>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</si>
  <si>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</si>
  <si>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</si>
  <si>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</si>
  <si>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</si>
  <si>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</si>
  <si>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</si>
  <si>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</si>
  <si>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</si>
  <si>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</si>
  <si>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</si>
  <si>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</si>
  <si>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</si>
  <si>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</si>
  <si>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</si>
  <si>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</si>
  <si>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</si>
  <si>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</si>
  <si>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</si>
  <si>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</si>
  <si>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</si>
  <si>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</si>
  <si>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</si>
  <si>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</si>
  <si>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</si>
  <si>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</si>
  <si>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</si>
  <si>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</si>
  <si>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</si>
  <si>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</si>
  <si>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</si>
  <si>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</si>
  <si>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</si>
  <si>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</si>
  <si>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</si>
  <si>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</si>
  <si>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</si>
  <si>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</si>
  <si>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</si>
  <si>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</si>
  <si>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</si>
  <si>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</si>
  <si>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</si>
  <si>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</si>
  <si>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</si>
  <si>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</si>
  <si>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</si>
  <si>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</si>
  <si>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</si>
  <si>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</si>
  <si>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</si>
  <si>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</si>
  <si>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</si>
  <si>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</si>
  <si>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</si>
  <si>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</si>
  <si>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</si>
  <si>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</si>
  <si>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</si>
  <si>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</si>
  <si>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</si>
  <si>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</si>
  <si>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</si>
  <si>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</si>
  <si>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</si>
  <si>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</si>
  <si>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</si>
  <si>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</si>
  <si>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</si>
  <si>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</si>
  <si>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</si>
  <si>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</si>
  <si>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</si>
  <si>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</si>
  <si>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</si>
  <si>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</si>
  <si>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</si>
  <si>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</si>
  <si>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</si>
  <si>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</si>
  <si>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</si>
  <si>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</si>
  <si>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</si>
  <si>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</si>
  <si>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</si>
  <si>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</si>
  <si>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</si>
  <si>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</si>
  <si>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</si>
  <si>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</si>
  <si>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</si>
  <si>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</si>
  <si>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</si>
  <si>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</si>
  <si>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</si>
  <si>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</si>
  <si>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</si>
  <si>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</si>
  <si>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</si>
  <si>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</si>
  <si>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</si>
  <si>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</si>
  <si>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</si>
  <si>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</si>
  <si>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</si>
  <si>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</si>
  <si>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</si>
  <si>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</si>
  <si>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</si>
  <si>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</si>
  <si>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</si>
  <si>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</si>
  <si>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</si>
  <si>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</si>
  <si>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</si>
  <si>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</si>
  <si>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</si>
  <si>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</si>
  <si>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</si>
  <si>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</si>
  <si>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</si>
  <si>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</si>
  <si>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</si>
  <si>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</si>
  <si>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</si>
  <si>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</si>
  <si>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</si>
  <si>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</si>
  <si>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</si>
  <si>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</si>
  <si>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</si>
  <si>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</si>
  <si>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</si>
  <si>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</si>
  <si>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</si>
  <si>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</si>
  <si>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</si>
  <si>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</si>
  <si>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</si>
  <si>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</si>
  <si>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</si>
  <si>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</si>
  <si>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</si>
  <si>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</si>
  <si>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</si>
  <si>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</si>
  <si>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</si>
  <si>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</si>
  <si>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</si>
  <si>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</si>
  <si>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</si>
  <si>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</si>
  <si>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</si>
  <si>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</si>
  <si>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</si>
  <si>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</si>
  <si>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</si>
  <si>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</si>
  <si>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</si>
  <si>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</si>
  <si>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</si>
  <si>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</si>
  <si>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</si>
  <si>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</si>
  <si>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</si>
  <si>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</si>
  <si>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</si>
  <si>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</si>
  <si>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</si>
  <si>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</si>
  <si>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</si>
  <si>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</si>
  <si>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</si>
  <si>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</si>
  <si>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</si>
  <si>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</si>
  <si>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</si>
  <si>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</si>
  <si>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</si>
  <si>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</si>
  <si>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</si>
  <si>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</si>
  <si>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</si>
  <si>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</si>
  <si>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</si>
  <si>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</si>
  <si>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</si>
  <si>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</si>
  <si>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</si>
  <si>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</si>
  <si>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</si>
  <si>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</si>
  <si>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</si>
  <si>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</si>
  <si>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</si>
  <si>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</si>
  <si>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</si>
  <si>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</si>
  <si>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</si>
  <si>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</si>
  <si>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</si>
  <si>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</si>
  <si>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</si>
  <si>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</si>
  <si>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</si>
  <si>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</si>
  <si>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</si>
  <si>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</si>
  <si>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</si>
  <si>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</si>
  <si>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</si>
  <si>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</si>
  <si>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</si>
  <si>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</si>
  <si>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</si>
  <si>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</si>
  <si>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</si>
  <si>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</si>
  <si>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</si>
  <si>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</si>
  <si>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</si>
  <si>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</si>
  <si>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</si>
  <si>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</si>
  <si>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</si>
  <si>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</si>
  <si>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</si>
  <si>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</si>
  <si>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</si>
  <si>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</si>
  <si>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</si>
  <si>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</si>
  <si>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</si>
  <si>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</si>
  <si>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</si>
  <si>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</si>
  <si>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</si>
  <si>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</si>
  <si>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</si>
  <si>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</si>
  <si>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</si>
  <si>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</si>
  <si>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</si>
  <si>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</si>
  <si>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</si>
  <si>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</si>
  <si>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</si>
  <si>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</si>
  <si>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</si>
  <si>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</si>
  <si>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</si>
  <si>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</si>
  <si>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</si>
  <si>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</si>
  <si>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</si>
  <si>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</si>
  <si>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</si>
  <si>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</si>
  <si>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</si>
  <si>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</si>
  <si>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</si>
  <si>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</si>
  <si>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</si>
  <si>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</si>
  <si>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</si>
  <si>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</si>
  <si>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</si>
  <si>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</si>
  <si>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</si>
  <si>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</si>
  <si>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</si>
  <si>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</si>
  <si>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</si>
  <si>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</si>
  <si>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</si>
  <si>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</si>
  <si>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</si>
  <si>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</si>
  <si>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</si>
  <si>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</si>
  <si>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</si>
  <si>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</si>
  <si>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</si>
  <si>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</si>
  <si>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</si>
  <si>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</si>
  <si>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</si>
  <si>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</si>
  <si>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</si>
  <si>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</si>
  <si>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</si>
  <si>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</si>
  <si>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</si>
  <si>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</si>
  <si>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</si>
  <si>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</si>
  <si>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</si>
  <si>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</si>
  <si>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</si>
  <si>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</si>
  <si>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</si>
  <si>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</si>
  <si>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</si>
  <si>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</si>
  <si>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</si>
  <si>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</si>
  <si>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</si>
  <si>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</si>
  <si>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</si>
  <si>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</si>
  <si>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</si>
  <si>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</si>
  <si>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</si>
  <si>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</si>
  <si>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</si>
  <si>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</si>
  <si>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</si>
  <si>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</si>
  <si>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</si>
  <si>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</si>
  <si>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</si>
  <si>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</si>
  <si>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</si>
  <si>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</si>
  <si>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</si>
  <si>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</si>
  <si>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</si>
  <si>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</si>
  <si>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</si>
  <si>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</si>
  <si>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</si>
  <si>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</si>
  <si>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</si>
  <si>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</si>
  <si>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</si>
  <si>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</si>
  <si>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</si>
  <si>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</si>
  <si>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</si>
  <si>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</si>
  <si>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</si>
  <si>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</si>
  <si>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</si>
  <si>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</si>
  <si>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</si>
  <si>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</si>
  <si>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</si>
  <si>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</si>
  <si>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</si>
  <si>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</si>
  <si>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</si>
  <si>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</si>
  <si>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</si>
  <si>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</si>
  <si>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</si>
  <si>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</si>
  <si>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</si>
  <si>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</si>
  <si>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</si>
  <si>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</si>
  <si>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</si>
  <si>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</si>
  <si>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</si>
  <si>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</si>
  <si>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</si>
  <si>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</si>
  <si>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</si>
  <si>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</si>
  <si>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</si>
  <si>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</si>
  <si>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</si>
  <si>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</si>
  <si>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</si>
  <si>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</si>
  <si>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</si>
  <si>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</si>
  <si>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</si>
  <si>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</si>
  <si>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</si>
  <si>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</si>
  <si>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</si>
  <si>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</si>
  <si>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</si>
  <si>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</si>
  <si>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</si>
  <si>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</si>
  <si>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</si>
  <si>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</si>
  <si>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</si>
  <si>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</si>
  <si>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</si>
  <si>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</si>
  <si>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</si>
  <si>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</si>
  <si>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</si>
  <si>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</si>
  <si>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</si>
  <si>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</si>
  <si>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</si>
  <si>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</si>
  <si>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</si>
  <si>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</si>
  <si>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</si>
  <si>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</si>
  <si>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</si>
  <si>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</si>
  <si>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</si>
  <si>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</si>
  <si>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</si>
  <si>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</si>
  <si>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</si>
  <si>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</si>
  <si>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</si>
  <si>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</si>
  <si>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</si>
  <si>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</si>
  <si>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</si>
  <si>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</si>
  <si>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</si>
  <si>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</si>
  <si>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</si>
  <si>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</si>
  <si>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</si>
  <si>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</si>
  <si>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</si>
  <si>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</si>
  <si>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</si>
  <si>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</si>
  <si>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</si>
  <si>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</si>
  <si>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</si>
  <si>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</si>
  <si>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</si>
  <si>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</si>
  <si>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</si>
  <si>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</si>
  <si>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</si>
  <si>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</si>
  <si>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</si>
  <si>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</si>
  <si>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</si>
  <si>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</si>
  <si>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</si>
  <si>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</si>
  <si>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</si>
  <si>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</si>
  <si>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</si>
  <si>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</si>
  <si>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</si>
  <si>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</si>
  <si>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</si>
  <si>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</si>
  <si>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</si>
  <si>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</si>
  <si>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</si>
  <si>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</si>
  <si>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</si>
  <si>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</si>
  <si>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</si>
  <si>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</si>
  <si>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</si>
  <si>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</si>
  <si>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</si>
  <si>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</si>
  <si>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</si>
  <si>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</si>
  <si>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</si>
  <si>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</si>
  <si>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</si>
  <si>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</si>
  <si>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</si>
  <si>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</si>
  <si>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</si>
  <si>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</si>
  <si>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</si>
  <si>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</si>
  <si>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</si>
  <si>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</si>
  <si>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</si>
  <si>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</si>
  <si>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</si>
  <si>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</si>
  <si>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</si>
  <si>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</si>
  <si>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</si>
  <si>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</si>
  <si>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</si>
  <si>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</si>
  <si>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</si>
  <si>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</si>
  <si>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</si>
  <si>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</si>
  <si>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</si>
  <si>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</si>
  <si>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</si>
  <si>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</si>
  <si>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</si>
  <si>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</si>
  <si>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</si>
  <si>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</si>
  <si>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</si>
  <si>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</si>
  <si>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</si>
  <si>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</si>
  <si>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</si>
  <si>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</si>
  <si>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</si>
  <si>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</si>
  <si>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</si>
  <si>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</si>
  <si>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</si>
  <si>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</si>
  <si>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</si>
  <si>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</si>
  <si>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</si>
  <si>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</si>
  <si>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</si>
  <si>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</si>
  <si>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</si>
  <si>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</si>
  <si>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</si>
  <si>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</si>
  <si>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</si>
  <si>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</si>
  <si>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</si>
  <si>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</si>
  <si>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</si>
  <si>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</si>
  <si>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</si>
  <si>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</si>
  <si>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</si>
  <si>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</si>
  <si>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</si>
  <si>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</si>
  <si>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</si>
  <si>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</si>
  <si>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</si>
  <si>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</si>
  <si>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</si>
  <si>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</si>
  <si>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</si>
  <si>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</si>
  <si>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</si>
  <si>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</si>
  <si>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</si>
  <si>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</si>
  <si>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</si>
  <si>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</si>
  <si>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</si>
  <si>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</si>
  <si>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</si>
  <si>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</si>
  <si>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</si>
  <si>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</si>
  <si>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</si>
  <si>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</si>
  <si>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</si>
  <si>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</si>
  <si>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</si>
  <si>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</si>
  <si>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</si>
  <si>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</si>
  <si>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</si>
  <si>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</si>
  <si>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</si>
  <si>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</si>
  <si>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</si>
  <si>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</si>
  <si>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</si>
  <si>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</si>
  <si>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</si>
  <si>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</si>
  <si>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</si>
  <si>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</si>
  <si>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</si>
  <si>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</si>
  <si>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</si>
  <si>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</si>
  <si>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</si>
  <si>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</si>
  <si>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</si>
  <si>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</si>
  <si>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</si>
  <si>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</si>
  <si>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</si>
  <si>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</si>
  <si>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</si>
  <si>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</si>
  <si>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</si>
  <si>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</si>
  <si>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</si>
  <si>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</si>
  <si>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</si>
  <si>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</si>
  <si>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</si>
  <si>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</si>
  <si>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</si>
  <si>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</si>
  <si>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</si>
  <si>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</si>
  <si>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</si>
  <si>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</si>
  <si>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</si>
  <si>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</si>
  <si>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</si>
  <si>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</si>
  <si>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</si>
  <si>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</si>
  <si>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</si>
  <si>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</si>
  <si>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</si>
  <si>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</si>
  <si>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</si>
  <si>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</si>
  <si>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</si>
  <si>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</si>
  <si>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</si>
  <si>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</si>
  <si>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</si>
  <si>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</si>
  <si>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</si>
  <si>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</si>
  <si>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</si>
  <si>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</si>
  <si>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</si>
  <si>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</si>
  <si>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</si>
  <si>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</si>
  <si>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</si>
  <si>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</si>
  <si>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</si>
  <si>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</si>
  <si>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</si>
  <si>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</si>
  <si>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</si>
  <si>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</si>
  <si>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</si>
  <si>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</si>
  <si>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</si>
  <si>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</si>
  <si>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</si>
  <si>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</si>
  <si>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</si>
  <si>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</si>
  <si>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</si>
  <si>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</si>
  <si>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</si>
  <si>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</si>
  <si>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</si>
  <si>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</si>
  <si>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</si>
  <si>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</si>
  <si>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</si>
  <si>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</si>
  <si>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</si>
  <si>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</si>
  <si>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</si>
  <si>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</si>
  <si>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</si>
  <si>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</si>
  <si>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</si>
  <si>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</si>
  <si>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</si>
  <si>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</si>
  <si>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</si>
  <si>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</si>
  <si>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</si>
  <si>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</si>
  <si>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</si>
  <si>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</si>
  <si>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</si>
  <si>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</si>
  <si>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</si>
  <si>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</si>
  <si>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</si>
  <si>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</si>
  <si>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</si>
  <si>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</si>
  <si>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</si>
  <si>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</si>
  <si>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</si>
  <si>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</si>
  <si>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</si>
  <si>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</si>
  <si>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</si>
  <si>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</si>
  <si>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</si>
  <si>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</si>
  <si>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</si>
  <si>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</si>
  <si>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</si>
  <si>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</si>
  <si>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</si>
  <si>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</si>
  <si>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</si>
  <si>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</si>
  <si>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</si>
  <si>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</si>
  <si>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</si>
  <si>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</si>
  <si>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</si>
  <si>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</si>
  <si>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</si>
  <si>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</si>
  <si>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</si>
  <si>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</si>
  <si>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</si>
  <si>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</si>
  <si>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</si>
  <si>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</si>
  <si>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</si>
  <si>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</si>
  <si>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</si>
  <si>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</si>
  <si>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</si>
  <si>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</si>
  <si>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</si>
  <si>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</si>
  <si>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</si>
  <si>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</si>
  <si>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</si>
  <si>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</si>
  <si>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</si>
  <si>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</si>
  <si>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</si>
  <si>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</si>
  <si>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</si>
  <si>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</si>
  <si>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</si>
  <si>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</si>
  <si>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</si>
  <si>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</si>
  <si>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</si>
  <si>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</si>
  <si>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</si>
  <si>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</si>
  <si>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</si>
  <si>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</si>
  <si>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</si>
  <si>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</si>
  <si>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</si>
  <si>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</si>
  <si>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</si>
  <si>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</si>
  <si>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</si>
  <si>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</si>
  <si>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</si>
  <si>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</si>
  <si>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</si>
  <si>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</si>
  <si>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</si>
  <si>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</si>
  <si>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</si>
  <si>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</si>
  <si>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</si>
  <si>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</si>
  <si>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</si>
  <si>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</si>
  <si>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</si>
  <si>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</si>
  <si>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</si>
  <si>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</si>
  <si>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</si>
  <si>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</si>
  <si>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</si>
  <si>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</si>
  <si>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</si>
  <si>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</si>
  <si>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</si>
  <si>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</si>
  <si>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</si>
  <si>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</si>
  <si>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</si>
  <si>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</si>
  <si>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</si>
  <si>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</si>
  <si>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</si>
  <si>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</si>
  <si>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</si>
  <si>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</si>
  <si>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</si>
  <si>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</si>
  <si>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</si>
  <si>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</si>
  <si>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</si>
  <si>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</si>
  <si>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</si>
  <si>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</si>
  <si>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</si>
  <si>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</si>
  <si>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</si>
  <si>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</si>
  <si>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</si>
  <si>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</si>
  <si>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</si>
  <si>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</si>
  <si>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</si>
  <si>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</si>
  <si>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</si>
  <si>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</si>
  <si>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</si>
  <si>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</si>
  <si>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</si>
  <si>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</si>
  <si>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</si>
  <si>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</si>
  <si>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</si>
  <si>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</si>
  <si>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</si>
  <si>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</si>
  <si>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</si>
  <si>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</si>
  <si>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</si>
  <si>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</si>
  <si>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</si>
  <si>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</si>
  <si>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</si>
  <si>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</si>
  <si>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</si>
  <si>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</si>
  <si>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</si>
  <si>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</si>
  <si>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</si>
  <si>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</si>
  <si>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</si>
  <si>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</si>
  <si>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</si>
  <si>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</si>
  <si>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</si>
  <si>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</si>
  <si>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</si>
  <si>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</si>
  <si>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</si>
  <si>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</si>
  <si>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</si>
  <si>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</si>
  <si>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</si>
  <si>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</si>
  <si>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</si>
  <si>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</si>
  <si>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</si>
  <si>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</si>
  <si>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</si>
  <si>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</si>
  <si>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</si>
  <si>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</si>
  <si>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</si>
  <si>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</si>
  <si>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</si>
  <si>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</si>
  <si>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</si>
  <si>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</si>
  <si>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</si>
  <si>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</si>
  <si>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</si>
  <si>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</si>
  <si>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</si>
  <si>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</si>
  <si>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</si>
  <si>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</si>
  <si>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</si>
  <si>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</si>
  <si>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</si>
  <si>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</si>
  <si>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</si>
  <si>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</si>
  <si>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</si>
  <si>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</si>
  <si>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</si>
  <si>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</si>
  <si>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</si>
  <si>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</si>
  <si>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</si>
  <si>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</si>
  <si>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</si>
  <si>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</si>
  <si>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</si>
  <si>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</si>
  <si>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</si>
  <si>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</si>
  <si>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</si>
  <si>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</si>
  <si>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</si>
  <si>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</si>
  <si>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</si>
  <si>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</si>
  <si>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</si>
  <si>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</si>
  <si>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</si>
  <si>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</si>
  <si>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</si>
  <si>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</si>
  <si>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</si>
  <si>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</si>
  <si>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</si>
  <si>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</si>
  <si>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</si>
  <si>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</si>
  <si>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</si>
  <si>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</si>
  <si>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</si>
  <si>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</si>
  <si>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</si>
  <si>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</si>
  <si>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</si>
  <si>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</si>
  <si>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</si>
  <si>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</si>
  <si>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</si>
  <si>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</si>
  <si>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</si>
  <si>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</si>
  <si>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</si>
  <si>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</si>
  <si>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</si>
  <si>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</si>
  <si>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</si>
  <si>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</si>
  <si>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</si>
  <si>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</si>
  <si>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</si>
  <si>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</si>
  <si>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</si>
  <si>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</si>
  <si>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</si>
  <si>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</si>
  <si>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</si>
  <si>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</si>
  <si>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</si>
  <si>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</si>
  <si>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</si>
  <si>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</si>
  <si>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</si>
  <si>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</si>
  <si>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</si>
  <si>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</si>
  <si>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</si>
  <si>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</si>
  <si>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</si>
  <si>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</si>
  <si>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</si>
  <si>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</si>
  <si>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</si>
  <si>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</si>
  <si>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</si>
  <si>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</si>
  <si>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</si>
  <si>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</si>
  <si>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</si>
  <si>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</si>
  <si>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</si>
  <si>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</si>
  <si>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</si>
  <si>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</si>
  <si>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</si>
  <si>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</si>
  <si>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</si>
  <si>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</si>
  <si>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</si>
  <si>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</si>
  <si>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</si>
  <si>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</si>
  <si>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</si>
  <si>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</si>
  <si>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</si>
  <si>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</si>
  <si>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</si>
  <si>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</si>
  <si>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</si>
  <si>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</si>
  <si>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</si>
  <si>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</si>
  <si>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</si>
  <si>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</si>
  <si>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</si>
  <si>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</si>
  <si>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</si>
  <si>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</si>
  <si>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</si>
  <si>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</si>
  <si>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</si>
  <si>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</si>
  <si>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</si>
  <si>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</si>
  <si>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</si>
  <si>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</si>
  <si>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</si>
  <si>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</si>
  <si>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</si>
  <si>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</si>
  <si>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</si>
  <si>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</si>
  <si>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</si>
  <si>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</si>
  <si>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</si>
  <si>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</si>
  <si>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</si>
  <si>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</si>
  <si>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</si>
  <si>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</si>
  <si>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</si>
  <si>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</si>
  <si>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</si>
  <si>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</si>
  <si>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</si>
  <si>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</si>
  <si>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</si>
  <si>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</si>
  <si>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</si>
  <si>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</si>
  <si>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</si>
  <si>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</si>
  <si>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</si>
  <si>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</si>
  <si>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</si>
  <si>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</si>
  <si>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</si>
  <si>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</si>
  <si>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</si>
  <si>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</si>
  <si>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</si>
  <si>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</si>
  <si>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</si>
  <si>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</si>
  <si>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</si>
  <si>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</si>
  <si>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</si>
  <si>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</si>
  <si>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</si>
  <si>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</si>
  <si>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</si>
  <si>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</si>
  <si>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</si>
  <si>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</si>
  <si>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</si>
  <si>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</si>
  <si>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</si>
  <si>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</si>
  <si>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</si>
  <si>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</si>
  <si>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</si>
  <si>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</si>
  <si>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</si>
  <si>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</si>
  <si>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</si>
  <si>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</si>
  <si>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</si>
  <si>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</si>
  <si>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</si>
  <si>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</si>
  <si>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</si>
  <si>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</si>
  <si>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</si>
  <si>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</si>
  <si>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</si>
  <si>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</si>
  <si>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</si>
  <si>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</si>
  <si>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</si>
  <si>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</si>
  <si>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</si>
  <si>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</si>
  <si>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</si>
  <si>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</si>
  <si>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</si>
  <si>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</si>
  <si>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</si>
  <si>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</si>
  <si>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</si>
  <si>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</si>
  <si>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</si>
  <si>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</si>
  <si>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</si>
  <si>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</si>
  <si>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</si>
  <si>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</si>
  <si>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</si>
  <si>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</si>
  <si>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</si>
  <si>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</si>
  <si>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</si>
  <si>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</si>
  <si>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</si>
  <si>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</si>
  <si>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</si>
  <si>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</si>
  <si>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</si>
  <si>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</si>
  <si>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</si>
  <si>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</si>
  <si>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</si>
  <si>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</si>
  <si>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</si>
  <si>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</si>
  <si>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</si>
  <si>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</si>
  <si>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</si>
  <si>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</si>
  <si>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</si>
  <si>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</si>
  <si>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</si>
  <si>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</si>
  <si>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</si>
  <si>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</si>
  <si>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</si>
  <si>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</si>
  <si>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</si>
  <si>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</si>
  <si>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</si>
  <si>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</si>
  <si>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</si>
  <si>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</si>
  <si>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</si>
  <si>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</si>
  <si>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</si>
  <si>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</si>
  <si>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</si>
  <si>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</si>
  <si>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</si>
  <si>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</si>
  <si>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</si>
  <si>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</si>
  <si>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</si>
  <si>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</si>
  <si>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</si>
  <si>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</si>
  <si>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</si>
  <si>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</si>
  <si>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</si>
  <si>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</si>
  <si>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</si>
  <si>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</si>
  <si>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</si>
  <si>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</si>
  <si>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</si>
  <si>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</si>
  <si>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</si>
  <si>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</si>
  <si>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</si>
  <si>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</si>
  <si>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</si>
  <si>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</si>
  <si>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</si>
  <si>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</si>
  <si>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</si>
  <si>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</si>
  <si>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</si>
  <si>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</si>
  <si>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</si>
  <si>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</si>
  <si>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</si>
  <si>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</si>
  <si>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</si>
  <si>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</si>
  <si>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</si>
  <si>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</si>
  <si>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</si>
  <si>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</si>
  <si>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</si>
  <si>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</si>
  <si>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</si>
  <si>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</si>
  <si>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</si>
  <si>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</si>
  <si>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</si>
  <si>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</si>
  <si>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</si>
  <si>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</si>
  <si>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</si>
  <si>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</si>
  <si>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</si>
  <si>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</si>
  <si>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</si>
  <si>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</si>
  <si>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</si>
  <si>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</si>
  <si>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</si>
  <si>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</si>
  <si>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</si>
  <si>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</si>
  <si>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</si>
  <si>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</si>
  <si>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</si>
  <si>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</si>
  <si>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</si>
  <si>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</si>
  <si>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</si>
  <si>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</si>
  <si>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</si>
  <si>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</si>
  <si>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</si>
  <si>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</si>
  <si>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</si>
  <si>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</si>
  <si>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</si>
  <si>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</si>
  <si>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</si>
  <si>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</si>
  <si>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</si>
  <si>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</si>
  <si>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</si>
  <si>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</si>
  <si>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</si>
  <si>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</si>
  <si>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</si>
  <si>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</si>
  <si>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</si>
  <si>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</si>
  <si>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</si>
  <si>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</si>
  <si>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</si>
  <si>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</si>
  <si>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</si>
  <si>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</si>
  <si>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</si>
  <si>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</si>
  <si>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</si>
  <si>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</si>
  <si>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</si>
  <si>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</si>
  <si>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</si>
  <si>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</si>
  <si>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</si>
  <si>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</si>
  <si>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</si>
  <si>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</si>
  <si>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</si>
  <si>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</si>
  <si>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</si>
  <si>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</si>
  <si>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</si>
  <si>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</si>
  <si>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</si>
  <si>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</si>
  <si>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</si>
  <si>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</si>
  <si>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</si>
  <si>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</si>
  <si>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</si>
  <si>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</si>
  <si>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</si>
  <si>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</si>
  <si>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</si>
  <si>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</si>
  <si>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</si>
  <si>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</si>
  <si>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</si>
  <si>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</si>
  <si>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</si>
  <si>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</si>
  <si>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</si>
  <si>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</si>
  <si>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</si>
  <si>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</si>
  <si>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</si>
  <si>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</si>
  <si>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</si>
  <si>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</si>
  <si>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</si>
  <si>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</si>
  <si>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</si>
  <si>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</si>
  <si>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</si>
  <si>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</si>
  <si>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</si>
  <si>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</si>
  <si>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</si>
  <si>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</si>
  <si>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</si>
  <si>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</si>
  <si>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</si>
  <si>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</si>
  <si>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</si>
  <si>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</si>
  <si>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</si>
  <si>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</si>
  <si>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</si>
  <si>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</si>
  <si>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</si>
  <si>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</si>
  <si>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</si>
  <si>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</si>
  <si>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</si>
  <si>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</si>
  <si>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</si>
  <si>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</si>
  <si>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</si>
  <si>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</si>
  <si>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</si>
  <si>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</si>
  <si>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</si>
  <si>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</si>
  <si>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</si>
  <si>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</si>
  <si>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</si>
  <si>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</si>
  <si>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</si>
  <si>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</si>
  <si>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</si>
  <si>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</si>
  <si>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</si>
  <si>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</si>
  <si>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</si>
  <si>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</si>
  <si>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</si>
  <si>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</si>
  <si>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</si>
  <si>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</si>
  <si>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</si>
  <si>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</si>
  <si>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</si>
  <si>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</si>
  <si>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</si>
  <si>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</si>
  <si>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</si>
  <si>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</si>
  <si>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</si>
  <si>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</si>
  <si>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</si>
  <si>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</si>
  <si>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</si>
  <si>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</si>
  <si>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</si>
  <si>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</si>
  <si>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</si>
  <si>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</si>
  <si>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</si>
  <si>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</si>
  <si>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</si>
  <si>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</si>
  <si>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</si>
  <si>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</si>
  <si>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</si>
  <si>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</si>
  <si>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</si>
  <si>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</si>
  <si>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</si>
  <si>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</si>
  <si>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</si>
  <si>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</si>
  <si>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</si>
  <si>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</si>
  <si>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</si>
  <si>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</si>
  <si>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</si>
  <si>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</si>
  <si>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</si>
  <si>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</si>
  <si>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</si>
  <si>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</si>
  <si>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</si>
  <si>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</si>
  <si>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</si>
  <si>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</si>
  <si>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</si>
  <si>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</si>
  <si>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</si>
  <si>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</si>
  <si>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</si>
  <si>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</si>
  <si>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</si>
  <si>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</si>
  <si>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</si>
  <si>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</si>
  <si>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</si>
  <si>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</si>
  <si>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</si>
  <si>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</si>
  <si>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</si>
  <si>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</si>
  <si>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</si>
  <si>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</si>
  <si>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</si>
  <si>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</si>
  <si>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</si>
  <si>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</si>
  <si>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</si>
  <si>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</si>
  <si>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</si>
  <si>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</si>
  <si>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</si>
  <si>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</si>
  <si>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</si>
  <si>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</si>
  <si>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</si>
  <si>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</si>
  <si>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</si>
  <si>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</si>
  <si>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</si>
  <si>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</si>
  <si>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</si>
  <si>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</si>
  <si>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</si>
  <si>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</si>
  <si>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</si>
  <si>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</si>
  <si>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</si>
  <si>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</si>
  <si>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</si>
  <si>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</si>
  <si>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</si>
  <si>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</si>
  <si>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</si>
  <si>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</si>
  <si>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</si>
  <si>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</si>
  <si>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</si>
  <si>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</si>
  <si>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</si>
  <si>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</si>
  <si>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</si>
  <si>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</si>
  <si>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</si>
  <si>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</si>
  <si>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</si>
  <si>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</si>
  <si>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</si>
  <si>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</si>
  <si>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</si>
  <si>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</si>
  <si>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</si>
  <si>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</si>
  <si>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</si>
  <si>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</si>
  <si>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</si>
  <si>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</si>
  <si>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</si>
  <si>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</si>
  <si>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</si>
  <si>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</si>
  <si>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</si>
  <si>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</si>
  <si>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</si>
  <si>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</si>
  <si>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</si>
  <si>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</si>
  <si>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</si>
  <si>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</si>
  <si>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</si>
  <si>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</si>
  <si>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</si>
  <si>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</si>
  <si>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</si>
  <si>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</si>
  <si>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</si>
  <si>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</si>
  <si>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</si>
  <si>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</si>
  <si>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</si>
  <si>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</si>
  <si>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</si>
  <si>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</si>
  <si>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</si>
  <si>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</si>
  <si>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</si>
  <si>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</si>
  <si>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</si>
  <si>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</si>
  <si>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</si>
  <si>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</si>
  <si>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</si>
  <si>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</si>
  <si>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</si>
  <si>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</si>
  <si>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</si>
  <si>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</si>
  <si>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</si>
  <si>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</si>
  <si>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</si>
  <si>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</si>
  <si>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</si>
  <si>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</si>
  <si>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</si>
  <si>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</si>
  <si>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</si>
  <si>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</si>
  <si>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</si>
  <si>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</si>
  <si>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</si>
  <si>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</si>
  <si>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</si>
  <si>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</si>
  <si>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</si>
  <si>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</si>
  <si>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</si>
  <si>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</si>
  <si>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</si>
  <si>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</si>
  <si>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</si>
  <si>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</si>
  <si>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</si>
  <si>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</si>
  <si>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</si>
  <si>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</si>
  <si>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</si>
  <si>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</si>
  <si>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</si>
  <si>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</si>
  <si>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</si>
  <si>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</si>
  <si>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</si>
  <si>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</si>
  <si>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</si>
  <si>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</si>
  <si>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</si>
  <si>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</si>
  <si>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</si>
  <si>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</si>
  <si>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</si>
  <si>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</si>
  <si>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</si>
  <si>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</si>
  <si>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</si>
  <si>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</si>
  <si>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</si>
  <si>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</si>
  <si>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</si>
  <si>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</si>
  <si>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</si>
  <si>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</si>
  <si>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</si>
  <si>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</si>
  <si>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</si>
  <si>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</si>
  <si>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</si>
  <si>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</si>
  <si>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</si>
  <si>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</si>
  <si>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</si>
  <si>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</si>
  <si>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</si>
  <si>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</si>
  <si>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</si>
  <si>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</si>
  <si>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</si>
  <si>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</si>
  <si>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</si>
  <si>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</si>
  <si>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</si>
  <si>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</si>
  <si>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</si>
  <si>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</si>
  <si>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</si>
  <si>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</si>
  <si>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</si>
  <si>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</si>
  <si>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</si>
  <si>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</si>
  <si>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</si>
  <si>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</si>
  <si>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</si>
  <si>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</si>
  <si>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</si>
  <si>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</si>
  <si>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</si>
  <si>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</si>
  <si>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</si>
  <si>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</si>
  <si>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</si>
  <si>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</si>
  <si>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</si>
  <si>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</si>
  <si>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</si>
  <si>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</si>
  <si>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</si>
  <si>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</si>
  <si>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</si>
  <si>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</si>
  <si>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</si>
  <si>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</si>
  <si>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</si>
  <si>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</si>
  <si>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</si>
  <si>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</si>
  <si>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</si>
  <si>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</si>
  <si>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</si>
  <si>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</si>
  <si>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</si>
  <si>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</si>
  <si>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</si>
  <si>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</si>
  <si>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</si>
  <si>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</si>
  <si>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</si>
  <si>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</si>
  <si>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</si>
  <si>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</si>
  <si>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</si>
  <si>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</si>
  <si>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</si>
  <si>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</si>
  <si>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</si>
  <si>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</si>
  <si>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</si>
  <si>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</si>
  <si>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</si>
  <si>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</si>
  <si>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</si>
  <si>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</si>
  <si>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</si>
  <si>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</si>
  <si>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</si>
  <si>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</si>
  <si>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</si>
  <si>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</si>
  <si>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</si>
  <si>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</si>
  <si>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</si>
  <si>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</si>
  <si>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</si>
  <si>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</si>
  <si>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</si>
  <si>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</si>
  <si>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</si>
  <si>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</si>
  <si>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</si>
  <si>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</si>
  <si>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</si>
  <si>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</si>
  <si>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</si>
  <si>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</si>
  <si>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</si>
  <si>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</si>
  <si>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</si>
  <si>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</si>
  <si>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</si>
  <si>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</si>
  <si>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</si>
  <si>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</si>
  <si>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</si>
  <si>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</si>
  <si>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</si>
  <si>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</si>
  <si>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</si>
  <si>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</si>
  <si>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</si>
  <si>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</si>
  <si>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</si>
  <si>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</si>
  <si>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</si>
  <si>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</si>
  <si>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</si>
  <si>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</si>
  <si>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</si>
  <si>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</si>
  <si>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</si>
  <si>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</si>
  <si>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</si>
  <si>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</si>
  <si>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</si>
  <si>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</si>
  <si>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</si>
  <si>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</si>
  <si>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</si>
  <si>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</si>
  <si>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</si>
  <si>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</si>
  <si>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</si>
  <si>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</si>
  <si>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</si>
  <si>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</si>
  <si>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</si>
  <si>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</si>
  <si>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</si>
  <si>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</si>
  <si>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</si>
  <si>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</si>
  <si>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</si>
  <si>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</si>
  <si>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</si>
  <si>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</si>
  <si>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</si>
  <si>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</si>
  <si>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</si>
  <si>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</si>
  <si>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</si>
  <si>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</si>
  <si>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</si>
  <si>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</si>
  <si>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</si>
  <si>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</si>
  <si>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</si>
  <si>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</si>
  <si>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</si>
  <si>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</si>
  <si>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</si>
  <si>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</si>
  <si>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</si>
  <si>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</si>
  <si>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</si>
  <si>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</si>
  <si>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</si>
  <si>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</si>
  <si>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</si>
  <si>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</si>
  <si>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</si>
  <si>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</si>
  <si>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</si>
  <si>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</si>
  <si>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</si>
  <si>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</si>
  <si>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</si>
  <si>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</si>
  <si>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</si>
  <si>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</si>
  <si>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</si>
  <si>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</si>
  <si>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</si>
  <si>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</si>
  <si>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</si>
  <si>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</si>
  <si>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</si>
  <si>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</si>
  <si>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</si>
  <si>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</si>
  <si>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</si>
  <si>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</si>
  <si>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</si>
  <si>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</si>
  <si>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</si>
  <si>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</si>
  <si>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</si>
  <si>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</si>
  <si>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</si>
  <si>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</si>
  <si>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</si>
  <si>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</si>
  <si>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</si>
  <si>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</si>
  <si>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</si>
  <si>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</si>
  <si>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</si>
  <si>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</si>
  <si>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</si>
  <si>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</si>
  <si>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</si>
  <si>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</si>
  <si>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</si>
  <si>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</si>
  <si>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</si>
  <si>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</si>
  <si>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</si>
  <si>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</si>
  <si>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</si>
  <si>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</si>
  <si>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</si>
  <si>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</si>
  <si>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</si>
  <si>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</si>
  <si>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</si>
  <si>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</si>
  <si>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</si>
  <si>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</si>
  <si>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</si>
  <si>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</si>
  <si>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</si>
  <si>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</si>
  <si>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</si>
  <si>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</si>
  <si>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</si>
  <si>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</si>
  <si>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</si>
  <si>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</si>
  <si>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</si>
  <si>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</si>
  <si>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</si>
  <si>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</si>
  <si>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</si>
  <si>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</si>
  <si>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</si>
  <si>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</si>
  <si>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</si>
  <si>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</si>
  <si>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</si>
  <si>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</si>
  <si>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</si>
  <si>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</si>
  <si>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</si>
  <si>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</si>
  <si>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</si>
  <si>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</si>
  <si>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</si>
  <si>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</si>
  <si>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</si>
  <si>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</si>
  <si>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</si>
  <si>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</si>
  <si>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</si>
  <si>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</si>
  <si>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</si>
  <si>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</si>
  <si>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</si>
  <si>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</si>
  <si>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</si>
  <si>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</si>
  <si>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</si>
  <si>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</si>
  <si>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</si>
  <si>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</si>
  <si>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</si>
  <si>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</si>
  <si>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</si>
  <si>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</si>
  <si>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</si>
  <si>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</si>
  <si>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</si>
  <si>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</si>
  <si>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</si>
  <si>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</si>
  <si>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</si>
  <si>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</si>
  <si>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</si>
  <si>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</si>
  <si>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</si>
  <si>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</si>
  <si>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</si>
  <si>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</si>
  <si>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</si>
  <si>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</si>
  <si>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</si>
  <si>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</si>
  <si>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</si>
  <si>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</si>
  <si>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</si>
  <si>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</si>
  <si>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</si>
  <si>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</si>
  <si>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</si>
  <si>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</si>
  <si>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</si>
  <si>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</si>
  <si>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</si>
  <si>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</si>
  <si>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</si>
  <si>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</si>
  <si>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</si>
  <si>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</si>
  <si>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</si>
  <si>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</si>
  <si>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</si>
  <si>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</si>
  <si>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</si>
  <si>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</si>
  <si>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</si>
  <si>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</si>
  <si>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</si>
  <si>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</si>
  <si>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</si>
  <si>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</si>
  <si>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</si>
  <si>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</si>
  <si>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</si>
  <si>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</si>
  <si>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</si>
  <si>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</si>
  <si>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</si>
  <si>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</si>
  <si>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</si>
  <si>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</si>
  <si>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</si>
  <si>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</si>
  <si>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</si>
  <si>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</si>
  <si>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</si>
  <si>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</si>
  <si>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</si>
  <si>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</si>
  <si>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</si>
  <si>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</si>
  <si>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</si>
  <si>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</si>
  <si>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</si>
  <si>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</si>
  <si>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</si>
  <si>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</si>
  <si>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</si>
  <si>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</si>
  <si>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</si>
  <si>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</si>
  <si>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</si>
  <si>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</si>
  <si>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</si>
  <si>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</si>
  <si>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</si>
  <si>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</si>
  <si>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</si>
  <si>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</si>
  <si>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</si>
  <si>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</si>
  <si>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</si>
  <si>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</si>
  <si>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</si>
  <si>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</si>
  <si>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</si>
  <si>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</si>
  <si>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</si>
  <si>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</si>
  <si>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</si>
  <si>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</si>
  <si>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</si>
  <si>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</si>
  <si>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</si>
  <si>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</si>
  <si>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</si>
  <si>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</si>
  <si>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</si>
  <si>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</si>
  <si>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</si>
  <si>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</si>
  <si>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</si>
  <si>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</si>
  <si>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</si>
  <si>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</si>
  <si>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</si>
  <si>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</si>
  <si>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</si>
  <si>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</si>
  <si>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</si>
  <si>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</si>
  <si>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</si>
  <si>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</si>
  <si>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</si>
  <si>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</si>
  <si>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</si>
  <si>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</si>
  <si>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</si>
  <si>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</si>
  <si>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</si>
  <si>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</si>
  <si>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</si>
  <si>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</si>
  <si>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</si>
  <si>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</si>
  <si>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</si>
  <si>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</si>
  <si>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</si>
  <si>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</si>
  <si>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</si>
  <si>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</si>
  <si>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</si>
  <si>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</si>
  <si>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</si>
  <si>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</si>
  <si>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</si>
  <si>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</si>
  <si>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</si>
  <si>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</si>
  <si>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</si>
  <si>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</si>
  <si>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</si>
  <si>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</si>
  <si>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</si>
  <si>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</si>
  <si>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</si>
  <si>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</si>
  <si>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</si>
  <si>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</si>
  <si>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</si>
  <si>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</si>
  <si>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</si>
  <si>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</si>
  <si>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</si>
  <si>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</si>
  <si>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</si>
  <si>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</si>
  <si>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</si>
  <si>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</si>
  <si>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</si>
  <si>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</si>
  <si>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</si>
  <si>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</si>
  <si>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</si>
  <si>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</si>
  <si>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</si>
  <si>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</si>
  <si>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</si>
  <si>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</si>
  <si>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</si>
  <si>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</si>
  <si>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</si>
  <si>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</si>
  <si>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</si>
  <si>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</si>
  <si>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</si>
  <si>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</si>
  <si>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</si>
  <si>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</si>
  <si>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</si>
  <si>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</si>
  <si>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</si>
  <si>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</si>
  <si>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</si>
  <si>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</si>
  <si>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</si>
  <si>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</si>
  <si>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</si>
  <si>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</si>
  <si>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</si>
  <si>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</si>
  <si>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</si>
  <si>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</si>
  <si>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</si>
  <si>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</si>
  <si>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</si>
  <si>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</si>
  <si>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</si>
  <si>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</si>
  <si>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</si>
  <si>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</si>
  <si>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</si>
  <si>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</si>
  <si>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</si>
  <si>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</si>
  <si>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</si>
  <si>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</si>
  <si>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</si>
  <si>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</si>
  <si>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</si>
  <si>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</si>
  <si>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</si>
  <si>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</si>
  <si>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</si>
  <si>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</si>
  <si>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</si>
  <si>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</si>
  <si>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</si>
  <si>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</si>
  <si>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</si>
  <si>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</si>
  <si>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</si>
  <si>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</si>
  <si>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</si>
  <si>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</si>
  <si>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</si>
  <si>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</si>
  <si>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</si>
  <si>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</si>
  <si>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</si>
  <si>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</si>
  <si>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</si>
  <si>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</si>
  <si>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</si>
  <si>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</si>
  <si>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</si>
  <si>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</si>
  <si>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</si>
  <si>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</si>
  <si>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</si>
  <si>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</si>
  <si>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</si>
  <si>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</si>
  <si>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</si>
  <si>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</si>
  <si>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</si>
  <si>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</si>
  <si>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</si>
  <si>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</si>
  <si>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</si>
  <si>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</si>
  <si>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</si>
  <si>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</si>
  <si>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</si>
  <si>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</si>
  <si>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</si>
  <si>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</si>
  <si>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</si>
  <si>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</si>
  <si>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</si>
  <si>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</si>
  <si>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</si>
  <si>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</si>
  <si>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</si>
  <si>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</si>
  <si>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</si>
  <si>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</si>
  <si>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</si>
  <si>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</si>
  <si>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</si>
  <si>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</si>
  <si>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</si>
  <si>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</si>
  <si>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</si>
  <si>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</si>
  <si>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</si>
  <si>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</si>
  <si>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</si>
  <si>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</si>
  <si>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</si>
  <si>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</si>
  <si>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</si>
  <si>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</si>
  <si>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</si>
  <si>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</si>
  <si>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</si>
  <si>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</si>
  <si>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</si>
  <si>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</si>
  <si>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</si>
  <si>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</si>
  <si>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</si>
  <si>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</si>
  <si>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</si>
  <si>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</si>
  <si>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</si>
  <si>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</si>
  <si>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</si>
  <si>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</si>
  <si>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</si>
  <si>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</si>
  <si>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</si>
  <si>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</si>
  <si>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</si>
  <si>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</si>
  <si>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</si>
  <si>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</si>
  <si>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</si>
  <si>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</si>
  <si>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</si>
  <si>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</si>
  <si>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</si>
  <si>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</si>
  <si>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</si>
  <si>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</si>
  <si>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</si>
  <si>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</si>
  <si>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</si>
  <si>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</si>
  <si>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</si>
  <si>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</si>
  <si>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</si>
  <si>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</si>
  <si>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</si>
  <si>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</si>
  <si>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</si>
  <si>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</si>
  <si>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</si>
  <si>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</si>
  <si>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</si>
  <si>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</si>
  <si>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</si>
  <si>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</si>
  <si>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</si>
  <si>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</si>
  <si>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</si>
  <si>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</si>
  <si>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</si>
  <si>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</si>
  <si>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</si>
  <si>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</si>
  <si>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</si>
  <si>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</si>
  <si>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</si>
  <si>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</si>
  <si>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</si>
  <si>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</si>
  <si>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</si>
  <si>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</si>
  <si>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</si>
  <si>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</si>
  <si>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</si>
  <si>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</si>
  <si>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</si>
  <si>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</si>
  <si>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</si>
  <si>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</si>
  <si>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</si>
  <si>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</si>
  <si>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</si>
  <si>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</si>
  <si>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</si>
  <si>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</si>
  <si>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</si>
  <si>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</si>
  <si>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</si>
  <si>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</si>
  <si>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</si>
  <si>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</si>
  <si>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</si>
  <si>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</si>
  <si>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</si>
  <si>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</si>
  <si>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</si>
  <si>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</si>
  <si>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</si>
  <si>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</si>
  <si>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</si>
  <si>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</si>
  <si>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</si>
  <si>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</si>
  <si>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</si>
  <si>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</si>
  <si>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</si>
  <si>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</si>
  <si>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</si>
  <si>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</si>
  <si>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</si>
  <si>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</si>
  <si>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</si>
  <si>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</si>
  <si>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</si>
  <si>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</si>
  <si>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</si>
  <si>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</si>
  <si>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</si>
  <si>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</si>
  <si>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</si>
  <si>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</si>
  <si>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</si>
  <si>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</si>
  <si>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</si>
  <si>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</si>
  <si>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</si>
  <si>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</si>
  <si>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</si>
  <si>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</si>
  <si>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</si>
  <si>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</si>
  <si>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</si>
  <si>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</si>
  <si>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</si>
  <si>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</si>
  <si>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</si>
  <si>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</si>
  <si>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</si>
  <si>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</si>
  <si>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</si>
  <si>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</si>
  <si>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</si>
  <si>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</si>
  <si>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</si>
  <si>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</si>
  <si>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</si>
  <si>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</si>
  <si>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</si>
  <si>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</si>
  <si>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</si>
  <si>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</si>
  <si>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</si>
  <si>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</si>
  <si>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</si>
  <si>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</si>
  <si>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</si>
  <si>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</si>
  <si>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</si>
  <si>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</si>
  <si>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</si>
  <si>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</si>
  <si>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</si>
  <si>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</si>
  <si>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</si>
  <si>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</si>
  <si>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</si>
  <si>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</si>
  <si>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</si>
  <si>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</si>
  <si>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</si>
  <si>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</si>
  <si>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</si>
  <si>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</si>
  <si>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</si>
  <si>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</si>
  <si>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</si>
  <si>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</si>
  <si>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</si>
  <si>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</si>
  <si>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</si>
  <si>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</si>
  <si>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</si>
  <si>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</si>
  <si>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</si>
  <si>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</si>
  <si>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</si>
  <si>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</si>
  <si>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</si>
  <si>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</si>
  <si>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</si>
  <si>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</si>
  <si>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</si>
  <si>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</si>
  <si>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</si>
  <si>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</si>
  <si>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</si>
  <si>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</si>
  <si>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</si>
  <si>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</si>
  <si>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</si>
  <si>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</si>
  <si>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</si>
  <si>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</si>
  <si>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</si>
  <si>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</si>
  <si>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</si>
  <si>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</si>
  <si>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</si>
  <si>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</si>
  <si>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</si>
  <si>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</si>
  <si>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</si>
  <si>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</si>
  <si>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</si>
  <si>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</si>
  <si>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</si>
  <si>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</si>
  <si>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</si>
  <si>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</si>
  <si>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</si>
  <si>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</si>
  <si>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</si>
  <si>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</si>
  <si>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</si>
  <si>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</si>
  <si>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</si>
  <si>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</si>
  <si>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</si>
  <si>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</si>
  <si>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</si>
  <si>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</si>
  <si>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</si>
  <si>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</si>
  <si>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</si>
  <si>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</si>
  <si>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</si>
  <si>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</si>
  <si>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</si>
  <si>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</si>
  <si>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</si>
  <si>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</si>
  <si>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</si>
  <si>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</si>
  <si>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</si>
  <si>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</si>
  <si>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</si>
  <si>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</si>
  <si>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</si>
  <si>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</si>
  <si>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</si>
  <si>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</si>
  <si>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</si>
  <si>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</si>
  <si>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</si>
  <si>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</si>
  <si>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</si>
  <si>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</si>
  <si>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</si>
  <si>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</si>
  <si>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</si>
  <si>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</si>
  <si>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</si>
  <si>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</si>
  <si>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</si>
  <si>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</si>
  <si>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</si>
  <si>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</si>
  <si>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</si>
  <si>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</si>
  <si>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</si>
  <si>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</si>
  <si>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</si>
  <si>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</si>
  <si>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</si>
  <si>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</si>
  <si>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</si>
  <si>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</si>
  <si>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</si>
  <si>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</si>
  <si>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</si>
  <si>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</si>
  <si>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</si>
  <si>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</si>
  <si>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</si>
  <si>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</si>
  <si>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</si>
  <si>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</si>
  <si>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</si>
  <si>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</si>
  <si>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</si>
  <si>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</si>
  <si>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</si>
  <si>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</si>
  <si>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</si>
  <si>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</si>
  <si>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</si>
  <si>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</si>
  <si>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</si>
  <si>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</si>
  <si>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</si>
  <si>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</si>
  <si>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</si>
  <si>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</si>
  <si>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</si>
  <si>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</si>
  <si>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</si>
  <si>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</si>
  <si>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</si>
  <si>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</si>
  <si>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</si>
  <si>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</si>
  <si>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</si>
  <si>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</si>
  <si>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</si>
  <si>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</si>
  <si>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</si>
  <si>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</si>
  <si>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</si>
  <si>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</si>
  <si>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</si>
  <si>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</si>
  <si>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</si>
  <si>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</si>
  <si>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</si>
  <si>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</si>
  <si>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</si>
  <si>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</si>
  <si>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</si>
  <si>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</si>
  <si>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</si>
  <si>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</si>
  <si>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</si>
  <si>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</si>
  <si>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</si>
  <si>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</si>
  <si>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</si>
  <si>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</si>
  <si>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</si>
  <si>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</si>
  <si>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</si>
  <si>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</si>
  <si>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</si>
  <si>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</si>
  <si>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</si>
  <si>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</si>
  <si>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</si>
  <si>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</si>
  <si>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</si>
  <si>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</si>
  <si>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</si>
  <si>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</si>
  <si>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</si>
  <si>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</si>
  <si>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</si>
  <si>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</si>
  <si>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</si>
  <si>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</si>
  <si>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</si>
  <si>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</si>
  <si>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</si>
  <si>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</si>
  <si>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</si>
  <si>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</si>
  <si>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</si>
  <si>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</si>
  <si>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</si>
  <si>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</si>
  <si>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</si>
  <si>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</si>
  <si>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</si>
  <si>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</si>
  <si>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</si>
  <si>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</si>
  <si>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</si>
  <si>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</si>
  <si>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</si>
  <si>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</si>
  <si>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</si>
  <si>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</si>
  <si>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</si>
  <si>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</si>
  <si>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</si>
  <si>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</si>
  <si>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</si>
  <si>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</si>
  <si>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</si>
  <si>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</si>
  <si>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</si>
  <si>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</si>
  <si>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</si>
  <si>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</si>
  <si>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</si>
  <si>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</si>
  <si>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</si>
  <si>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</si>
  <si>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</si>
  <si>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</si>
  <si>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</si>
  <si>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</si>
  <si>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</si>
  <si>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</si>
  <si>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</si>
  <si>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</si>
  <si>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</si>
  <si>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</si>
  <si>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</si>
  <si>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</si>
  <si>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</si>
  <si>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</si>
  <si>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</si>
  <si>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</si>
  <si>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</si>
  <si>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</si>
  <si>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</si>
  <si>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</si>
  <si>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</si>
  <si>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</si>
  <si>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</si>
  <si>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</si>
  <si>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</si>
  <si>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</si>
  <si>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</si>
  <si>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</si>
  <si>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</si>
  <si>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</si>
  <si>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</si>
  <si>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</si>
  <si>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</si>
  <si>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</si>
  <si>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</si>
  <si>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</si>
  <si>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</si>
  <si>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</si>
  <si>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</si>
  <si>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</si>
  <si>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</si>
  <si>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</si>
  <si>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</si>
  <si>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</si>
  <si>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</si>
  <si>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</si>
  <si>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</si>
  <si>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</si>
  <si>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</si>
  <si>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</si>
  <si>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</si>
  <si>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</si>
  <si>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</si>
  <si>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</si>
  <si>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</si>
  <si>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</si>
  <si>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</si>
  <si>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</si>
  <si>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</si>
  <si>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</si>
  <si>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</si>
  <si>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</si>
  <si>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</si>
  <si>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</si>
  <si>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</si>
  <si>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</si>
  <si>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</si>
  <si>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</si>
  <si>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</si>
  <si>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</si>
  <si>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</si>
  <si>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</si>
  <si>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</si>
  <si>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</si>
  <si>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</si>
  <si>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</si>
  <si>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</si>
  <si>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</si>
  <si>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</si>
  <si>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</si>
  <si>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</si>
  <si>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</si>
  <si>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</si>
  <si>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</si>
  <si>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</si>
  <si>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</si>
  <si>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</si>
  <si>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</si>
  <si>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</si>
  <si>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</si>
  <si>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</si>
  <si>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</si>
  <si>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</si>
  <si>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</si>
  <si>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</si>
  <si>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</si>
  <si>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</si>
  <si>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</si>
  <si>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</si>
  <si>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</si>
  <si>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</si>
  <si>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</si>
  <si>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</si>
  <si>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</si>
  <si>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</si>
  <si>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</si>
  <si>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</si>
  <si>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</si>
  <si>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</si>
  <si>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</si>
  <si>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</si>
  <si>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</si>
  <si>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</si>
  <si>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</si>
  <si>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</si>
  <si>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</si>
  <si>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</si>
  <si>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</si>
  <si>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</si>
  <si>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</si>
  <si>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</si>
  <si>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</si>
  <si>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</si>
  <si>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</si>
  <si>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</si>
  <si>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</si>
  <si>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</si>
  <si>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</si>
  <si>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</si>
  <si>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</si>
  <si>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</si>
  <si>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</si>
  <si>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</si>
  <si>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</si>
  <si>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</si>
  <si>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</si>
  <si>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</si>
  <si>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</si>
  <si>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</si>
  <si>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</si>
  <si>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</si>
  <si>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</si>
  <si>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</si>
  <si>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</si>
  <si>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</si>
  <si>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</si>
  <si>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</si>
  <si>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</si>
  <si>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</si>
  <si>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</si>
  <si>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</si>
  <si>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</si>
  <si>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</si>
  <si>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</si>
  <si>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</si>
  <si>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</si>
  <si>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</si>
  <si>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</si>
  <si>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</si>
  <si>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</si>
  <si>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</si>
  <si>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</si>
  <si>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</si>
  <si>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</si>
  <si>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</si>
  <si>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</si>
  <si>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</si>
  <si>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</si>
  <si>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</si>
  <si>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</si>
  <si>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</si>
  <si>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</si>
  <si>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</si>
  <si>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</si>
  <si>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</si>
  <si>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</si>
  <si>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</si>
  <si>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</si>
  <si>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</si>
  <si>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</si>
  <si>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</si>
  <si>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</si>
  <si>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</si>
  <si>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</si>
  <si>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</si>
  <si>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</si>
  <si>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</si>
  <si>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</si>
  <si>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</si>
  <si>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</si>
  <si>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</si>
  <si>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</si>
  <si>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</si>
  <si>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</si>
  <si>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</si>
  <si>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</si>
  <si>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</si>
  <si>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</si>
  <si>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</si>
  <si>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</si>
  <si>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</si>
  <si>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</si>
  <si>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</si>
  <si>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</si>
  <si>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</si>
  <si>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</si>
  <si>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</si>
  <si>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</si>
  <si>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</si>
  <si>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</si>
  <si>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</si>
  <si>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</si>
  <si>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</si>
  <si>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</si>
  <si>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</si>
  <si>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</si>
  <si>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</si>
  <si>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</si>
  <si>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</si>
  <si>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</si>
  <si>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</si>
  <si>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</si>
  <si>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</si>
  <si>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</si>
  <si>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</si>
  <si>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</si>
  <si>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</si>
  <si>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</si>
  <si>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</si>
  <si>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</si>
  <si>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</si>
  <si>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</si>
  <si>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</si>
  <si>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</si>
  <si>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</si>
  <si>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</si>
  <si>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</si>
  <si>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</si>
  <si>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</si>
  <si>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</si>
  <si>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</si>
  <si>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</si>
  <si>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</si>
  <si>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</si>
  <si>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</si>
  <si>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</si>
  <si>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</si>
  <si>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</si>
  <si>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</si>
  <si>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</si>
  <si>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</si>
  <si>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</si>
  <si>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</si>
  <si>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</si>
  <si>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</si>
  <si>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</si>
  <si>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</si>
  <si>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</si>
  <si>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</si>
  <si>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</si>
  <si>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</si>
  <si>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</si>
  <si>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</si>
  <si>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</si>
  <si>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</si>
  <si>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</si>
  <si>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</si>
  <si>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</si>
  <si>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</si>
  <si>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</si>
  <si>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</si>
  <si>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</si>
  <si>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</si>
  <si>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</si>
  <si>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</si>
  <si>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</si>
  <si>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</si>
  <si>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</si>
  <si>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</si>
  <si>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</si>
  <si>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</si>
  <si>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</si>
  <si>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</si>
  <si>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</si>
  <si>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</si>
  <si>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</si>
  <si>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</si>
  <si>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</si>
  <si>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</si>
  <si>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</si>
  <si>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</si>
  <si>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</si>
  <si>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</si>
  <si>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</si>
  <si>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</si>
  <si>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</si>
  <si>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</si>
  <si>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</si>
  <si>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</si>
  <si>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</si>
  <si>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</si>
  <si>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</si>
  <si>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</si>
  <si>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</si>
  <si>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</si>
  <si>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</si>
  <si>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</si>
  <si>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</si>
  <si>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</si>
  <si>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</si>
  <si>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</si>
  <si>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</si>
  <si>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</si>
  <si>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</si>
  <si>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</si>
  <si>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</si>
  <si>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</si>
  <si>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</si>
  <si>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</si>
  <si>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</si>
  <si>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</si>
  <si>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</si>
  <si>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</si>
  <si>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</si>
  <si>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</si>
  <si>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</si>
  <si>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</si>
  <si>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</si>
  <si>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</si>
  <si>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</si>
  <si>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</si>
  <si>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</si>
  <si>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</si>
  <si>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</si>
  <si>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</si>
  <si>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</si>
  <si>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</si>
  <si>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</si>
  <si>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</si>
  <si>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</si>
  <si>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</si>
  <si>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</si>
  <si>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</si>
  <si>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</si>
  <si>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</si>
  <si>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</si>
  <si>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</si>
  <si>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</si>
  <si>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</si>
  <si>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</si>
  <si>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</si>
  <si>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</si>
  <si>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</si>
  <si>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</si>
  <si>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</si>
  <si>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</si>
  <si>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</si>
  <si>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</si>
  <si>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</si>
  <si>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</si>
  <si>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</si>
  <si>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</si>
  <si>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</si>
  <si>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</si>
  <si>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</si>
  <si>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</si>
  <si>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</si>
  <si>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</si>
  <si>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</si>
  <si>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</si>
  <si>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</si>
  <si>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</si>
  <si>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</si>
  <si>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</si>
  <si>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</si>
  <si>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</si>
  <si>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</si>
  <si>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</si>
  <si>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</si>
  <si>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</si>
  <si>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</si>
  <si>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</si>
  <si>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</si>
  <si>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</si>
  <si>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</si>
  <si>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</si>
  <si>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</si>
  <si>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</si>
  <si>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</si>
  <si>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</si>
  <si>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</si>
  <si>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</si>
  <si>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</si>
  <si>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</si>
  <si>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</si>
  <si>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</si>
  <si>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</si>
  <si>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</si>
  <si>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</si>
  <si>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</si>
  <si>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</si>
  <si>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</si>
  <si>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</si>
  <si>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</si>
  <si>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</si>
  <si>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</si>
  <si>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</si>
  <si>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</si>
  <si>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</si>
  <si>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</si>
  <si>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</si>
  <si>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</si>
  <si>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</si>
  <si>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</si>
  <si>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</si>
  <si>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</si>
  <si>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</si>
  <si>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</si>
  <si>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</si>
  <si>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</si>
  <si>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</si>
  <si>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</si>
  <si>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</si>
  <si>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</si>
  <si>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</si>
  <si>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</si>
  <si>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</si>
  <si>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</si>
  <si>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</si>
  <si>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</si>
  <si>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</si>
  <si>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</si>
  <si>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</si>
  <si>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</si>
  <si>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</si>
  <si>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</si>
  <si>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</si>
  <si>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</si>
  <si>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</si>
  <si>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</si>
  <si>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</si>
  <si>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</si>
  <si>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</si>
  <si>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</si>
  <si>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</si>
  <si>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</si>
  <si>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</si>
  <si>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</si>
  <si>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</si>
  <si>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</si>
  <si>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</si>
  <si>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</si>
  <si>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</si>
  <si>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</si>
  <si>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</si>
  <si>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</si>
  <si>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</si>
  <si>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</si>
  <si>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</si>
  <si>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</si>
  <si>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</si>
  <si>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</si>
  <si>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</si>
  <si>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</si>
  <si>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</si>
  <si>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</si>
  <si>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</si>
  <si>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</si>
  <si>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</si>
  <si>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</si>
  <si>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</si>
  <si>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</si>
  <si>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</si>
  <si>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</si>
  <si>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</si>
  <si>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</si>
  <si>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</si>
  <si>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</si>
  <si>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</si>
  <si>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</si>
  <si>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</si>
  <si>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</si>
  <si>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</si>
  <si>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</si>
  <si>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</si>
  <si>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</si>
  <si>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</si>
  <si>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</si>
  <si>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</si>
  <si>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</si>
  <si>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</si>
  <si>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</si>
  <si>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</si>
  <si>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</si>
  <si>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</si>
  <si>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</si>
  <si>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</si>
  <si>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</si>
  <si>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</si>
  <si>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</si>
  <si>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</si>
  <si>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</si>
  <si>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</si>
  <si>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</si>
  <si>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</si>
  <si>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</si>
  <si>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</si>
  <si>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</si>
  <si>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</si>
  <si>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</si>
  <si>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</si>
  <si>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</si>
  <si>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</si>
  <si>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</si>
  <si>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</si>
  <si>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</si>
  <si>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</si>
  <si>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</si>
  <si>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</si>
  <si>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</si>
  <si>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</si>
  <si>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</si>
  <si>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</si>
  <si>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</si>
  <si>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</si>
  <si>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</si>
  <si>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</si>
  <si>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</si>
  <si>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</si>
  <si>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</si>
  <si>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</si>
  <si>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</si>
  <si>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</si>
  <si>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</si>
  <si>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</si>
  <si>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</si>
  <si>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</si>
  <si>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</si>
  <si>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</si>
  <si>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</si>
  <si>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</si>
  <si>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</si>
  <si>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</si>
  <si>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</si>
  <si>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</si>
  <si>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</si>
  <si>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</si>
  <si>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</si>
  <si>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</si>
  <si>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</si>
  <si>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</si>
  <si>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</si>
  <si>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</si>
  <si>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</si>
  <si>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</si>
  <si>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</si>
  <si>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</si>
  <si>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</si>
  <si>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</si>
  <si>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</si>
  <si>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</si>
  <si>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</si>
  <si>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</si>
  <si>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</si>
  <si>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</si>
  <si>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</si>
  <si>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</si>
  <si>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</si>
  <si>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</si>
  <si>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</si>
  <si>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</si>
  <si>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</si>
  <si>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</si>
  <si>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</si>
  <si>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</si>
  <si>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</si>
  <si>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</si>
  <si>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</si>
  <si>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</si>
  <si>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</si>
  <si>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</si>
  <si>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</si>
  <si>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</si>
  <si>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</si>
  <si>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</si>
  <si>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</si>
  <si>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</si>
  <si>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</si>
  <si>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</si>
  <si>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</si>
  <si>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</si>
  <si>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</si>
  <si>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</si>
  <si>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</si>
  <si>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</si>
  <si>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</si>
  <si>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</si>
  <si>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</si>
  <si>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</si>
  <si>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</si>
  <si>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</si>
  <si>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</si>
  <si>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</si>
  <si>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</si>
  <si>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</si>
  <si>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</si>
  <si>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</si>
  <si>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</si>
  <si>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</si>
  <si>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</si>
  <si>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</si>
  <si>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</si>
  <si>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</si>
  <si>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</si>
  <si>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</si>
  <si>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</si>
  <si>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</si>
  <si>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</si>
  <si>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</si>
  <si>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</si>
  <si>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</si>
  <si>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</si>
  <si>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</si>
  <si>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</si>
  <si>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</si>
  <si>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</si>
  <si>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</si>
  <si>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</si>
  <si>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</si>
  <si>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</si>
  <si>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</si>
  <si>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</si>
  <si>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</si>
  <si>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</si>
  <si>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</si>
  <si>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</si>
  <si>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</si>
  <si>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</si>
  <si>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</si>
  <si>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</si>
  <si>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</si>
  <si>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</si>
  <si>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</si>
  <si>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</si>
  <si>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</si>
  <si>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</si>
  <si>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</si>
  <si>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</si>
  <si>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</si>
  <si>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</si>
  <si>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</si>
  <si>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</si>
  <si>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</si>
  <si>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</si>
  <si>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</si>
  <si>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</si>
  <si>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</si>
  <si>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</si>
  <si>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</si>
  <si>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</si>
  <si>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</si>
  <si>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</si>
  <si>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</si>
  <si>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</si>
  <si>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</si>
  <si>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</si>
  <si>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</si>
  <si>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</si>
  <si>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</si>
  <si>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</si>
  <si>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</si>
  <si>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</si>
  <si>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</si>
  <si>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</si>
  <si>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</si>
  <si>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</si>
  <si>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</si>
  <si>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</si>
  <si>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</si>
  <si>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</si>
  <si>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</si>
  <si>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</si>
  <si>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</si>
  <si>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</si>
  <si>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</si>
  <si>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</si>
  <si>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</si>
  <si>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</si>
  <si>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</si>
  <si>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</si>
  <si>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</si>
  <si>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</si>
  <si>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</si>
  <si>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</si>
  <si>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</si>
  <si>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</si>
  <si>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</si>
  <si>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</si>
  <si>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</si>
  <si>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</si>
  <si>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</si>
  <si>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</si>
  <si>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</si>
  <si>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</si>
  <si>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</si>
  <si>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</si>
  <si>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</si>
  <si>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</si>
  <si>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</si>
  <si>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</si>
  <si>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</si>
  <si>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</si>
  <si>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</si>
  <si>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</si>
  <si>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</si>
  <si>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</si>
  <si>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</si>
  <si>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</si>
  <si>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</si>
  <si>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</si>
  <si>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</si>
  <si>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</si>
  <si>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</si>
  <si>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</si>
  <si>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</si>
  <si>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</si>
  <si>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</si>
  <si>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</si>
  <si>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</si>
  <si>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</si>
  <si>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</si>
  <si>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</si>
  <si>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</si>
  <si>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</si>
  <si>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</si>
  <si>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</si>
  <si>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</si>
  <si>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</si>
  <si>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</si>
  <si>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</si>
  <si>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</si>
  <si>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</si>
  <si>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</si>
  <si>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</si>
  <si>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</si>
  <si>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</si>
  <si>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</si>
  <si>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</si>
  <si>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</si>
  <si>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</si>
  <si>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</si>
  <si>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</si>
  <si>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</si>
  <si>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</si>
  <si>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</si>
  <si>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</si>
  <si>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</si>
  <si>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</si>
  <si>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</si>
  <si>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</si>
  <si>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</si>
  <si>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</si>
  <si>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</si>
  <si>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</si>
  <si>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</si>
  <si>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</si>
  <si>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</si>
  <si>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</si>
  <si>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</si>
  <si>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</si>
  <si>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</si>
  <si>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</si>
  <si>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</si>
  <si>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</si>
  <si>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</si>
  <si>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</si>
  <si>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</si>
  <si>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</si>
  <si>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</si>
  <si>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</si>
  <si>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</si>
  <si>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</si>
  <si>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</si>
  <si>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</si>
  <si>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</si>
  <si>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</si>
  <si>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</si>
  <si>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</si>
  <si>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</si>
  <si>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</si>
  <si>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</si>
  <si>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</si>
  <si>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</si>
  <si>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</si>
  <si>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</si>
  <si>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</si>
  <si>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</si>
  <si>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</si>
  <si>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</si>
  <si>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</si>
  <si>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</si>
  <si>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</si>
  <si>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</si>
  <si>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</si>
  <si>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</si>
  <si>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</si>
  <si>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</si>
  <si>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</si>
  <si>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</si>
  <si>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</si>
  <si>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</si>
  <si>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</si>
  <si>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</si>
  <si>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</si>
  <si>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</si>
  <si>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</si>
  <si>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</si>
  <si>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</si>
  <si>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</si>
  <si>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</si>
  <si>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</si>
  <si>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</si>
  <si>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</si>
  <si>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</si>
  <si>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</si>
  <si>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</si>
  <si>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</si>
  <si>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</si>
  <si>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</si>
  <si>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</si>
  <si>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</si>
  <si>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</si>
  <si>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</si>
  <si>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</si>
  <si>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</si>
  <si>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</si>
  <si>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</si>
  <si>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</si>
  <si>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</si>
  <si>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</si>
  <si>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</si>
  <si>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</si>
  <si>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</si>
  <si>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</si>
  <si>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</si>
  <si>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</si>
  <si>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</si>
  <si>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</si>
  <si>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</si>
  <si>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</si>
  <si>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</si>
  <si>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</si>
  <si>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</si>
  <si>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</si>
  <si>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</si>
  <si>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</si>
  <si>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</si>
  <si>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</si>
  <si>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</si>
  <si>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</si>
  <si>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</si>
  <si>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</si>
  <si>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</si>
  <si>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</si>
  <si>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</si>
  <si>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</si>
  <si>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</si>
  <si>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</si>
  <si>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</si>
  <si>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</si>
  <si>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</si>
  <si>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</si>
  <si>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</si>
  <si>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</si>
  <si>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</si>
  <si>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</si>
  <si>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</si>
  <si>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</si>
  <si>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</si>
  <si>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</si>
  <si>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</si>
  <si>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</si>
  <si>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</si>
  <si>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</si>
  <si>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</si>
  <si>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</si>
  <si>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</si>
  <si>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</si>
  <si>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</si>
  <si>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</si>
  <si>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</si>
  <si>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</si>
  <si>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</si>
  <si>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</si>
  <si>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</si>
  <si>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</si>
  <si>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</si>
  <si>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</si>
  <si>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</si>
  <si>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</si>
  <si>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</si>
  <si>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</si>
  <si>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</si>
  <si>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</si>
  <si>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</si>
  <si>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</si>
  <si>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</si>
  <si>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</si>
  <si>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</si>
  <si>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</si>
  <si>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</si>
  <si>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</si>
  <si>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</si>
  <si>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</si>
  <si>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</si>
  <si>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</si>
  <si>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</si>
  <si>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</si>
  <si>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</si>
  <si>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</si>
  <si>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</si>
  <si>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</si>
  <si>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</si>
  <si>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</si>
  <si>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</si>
  <si>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</si>
  <si>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</si>
  <si>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</si>
  <si>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</si>
  <si>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</si>
  <si>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</si>
  <si>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</si>
  <si>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</si>
  <si>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</si>
  <si>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</si>
  <si>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</si>
  <si>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</si>
  <si>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</si>
  <si>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</si>
  <si>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</si>
  <si>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</si>
  <si>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</si>
  <si>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</si>
  <si>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</si>
  <si>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</si>
  <si>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</si>
  <si>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</si>
  <si>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</si>
  <si>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</si>
  <si>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</si>
  <si>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</si>
  <si>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</si>
  <si>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</si>
  <si>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</si>
  <si>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</si>
  <si>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</si>
  <si>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</si>
  <si>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</si>
  <si>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</si>
  <si>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</si>
  <si>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</si>
  <si>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</si>
  <si>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</si>
  <si>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</si>
  <si>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</si>
  <si>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</si>
  <si>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</si>
  <si>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</si>
  <si>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</si>
  <si>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</si>
  <si>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</si>
  <si>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</si>
  <si>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</si>
  <si>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</si>
  <si>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</si>
  <si>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</si>
  <si>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</si>
  <si>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</si>
  <si>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</si>
  <si>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</si>
  <si>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</si>
  <si>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</si>
  <si>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</si>
  <si>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</si>
  <si>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</si>
  <si>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</si>
  <si>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</si>
  <si>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</si>
  <si>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</si>
  <si>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</si>
  <si>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</si>
  <si>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</si>
  <si>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</si>
  <si>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</si>
  <si>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</si>
  <si>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</si>
  <si>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</si>
  <si>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</si>
  <si>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</si>
  <si>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</si>
  <si>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</si>
  <si>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</si>
  <si>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</si>
  <si>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</si>
  <si>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</si>
  <si>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</si>
  <si>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</si>
  <si>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</si>
  <si>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</si>
  <si>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</si>
  <si>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</si>
  <si>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</si>
  <si>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</si>
  <si>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</si>
  <si>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</si>
  <si>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</si>
  <si>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</si>
  <si>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</si>
  <si>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</si>
  <si>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</si>
  <si>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</si>
  <si>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</si>
  <si>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</si>
  <si>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</si>
  <si>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</si>
  <si>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</si>
  <si>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</si>
  <si>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</si>
  <si>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</si>
  <si>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</si>
  <si>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</si>
  <si>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</si>
  <si>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</si>
  <si>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</si>
  <si>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</si>
  <si>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</si>
  <si>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</si>
  <si>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</si>
  <si>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</si>
  <si>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</si>
  <si>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</si>
  <si>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</si>
  <si>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</si>
  <si>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</si>
  <si>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</si>
  <si>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</si>
  <si>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</si>
  <si>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</si>
  <si>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</si>
  <si>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</si>
  <si>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</si>
  <si>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</si>
  <si>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</si>
  <si>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</si>
  <si>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</si>
  <si>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</si>
  <si>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</si>
  <si>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</si>
  <si>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</si>
  <si>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</si>
  <si>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</si>
  <si>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</si>
  <si>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</si>
  <si>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</si>
  <si>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</si>
  <si>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</si>
  <si>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</si>
  <si>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</si>
  <si>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</si>
  <si>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</si>
  <si>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</si>
  <si>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</si>
  <si>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</si>
  <si>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</si>
  <si>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</si>
  <si>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</si>
  <si>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</si>
  <si>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</si>
  <si>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</si>
  <si>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</si>
  <si>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</si>
  <si>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</si>
  <si>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</si>
  <si>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</si>
  <si>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</si>
  <si>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</si>
  <si>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</si>
  <si>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</si>
  <si>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</si>
  <si>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</si>
  <si>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</si>
  <si>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</si>
  <si>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</si>
  <si>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</si>
  <si>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</si>
  <si>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</si>
  <si>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</si>
  <si>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</si>
  <si>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</si>
  <si>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</si>
  <si>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</si>
  <si>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</si>
  <si>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</si>
  <si>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</si>
  <si>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</si>
  <si>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</si>
  <si>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</si>
  <si>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</si>
  <si>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</si>
  <si>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</si>
  <si>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</si>
  <si>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</si>
  <si>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</si>
  <si>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</si>
  <si>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</si>
  <si>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</si>
  <si>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</si>
  <si>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</si>
  <si>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</si>
  <si>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</si>
  <si>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</si>
  <si>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</si>
  <si>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</si>
  <si>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</si>
  <si>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</si>
  <si>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</si>
  <si>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</si>
  <si>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</si>
  <si>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</si>
  <si>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</si>
  <si>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</si>
  <si>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</si>
  <si>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</si>
  <si>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</si>
  <si>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</si>
  <si>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</si>
  <si>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</si>
  <si>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</si>
  <si>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</si>
  <si>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</si>
  <si>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</si>
  <si>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</si>
  <si>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</si>
  <si>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</si>
  <si>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</si>
  <si>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</si>
  <si>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</si>
  <si>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</si>
  <si>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</si>
  <si>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</si>
  <si>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</si>
  <si>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</si>
  <si>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</si>
  <si>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</si>
  <si>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</si>
  <si>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</si>
  <si>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</si>
  <si>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</si>
  <si>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</si>
  <si>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</si>
  <si>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</si>
  <si>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</si>
  <si>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</si>
  <si>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</si>
  <si>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</si>
  <si>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</si>
  <si>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</si>
  <si>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</si>
  <si>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</si>
  <si>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</si>
  <si>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</si>
  <si>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</si>
  <si>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</si>
  <si>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</si>
  <si>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</si>
  <si>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</si>
  <si>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</si>
  <si>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</si>
  <si>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</si>
  <si>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</si>
  <si>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</si>
  <si>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</si>
  <si>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</si>
  <si>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</si>
  <si>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</si>
  <si>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</si>
  <si>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</si>
  <si>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</si>
  <si>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</si>
  <si>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</si>
  <si>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</si>
  <si>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</si>
  <si>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</si>
  <si>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</si>
  <si>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</si>
  <si>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</si>
  <si>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</si>
  <si>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</si>
  <si>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</si>
  <si>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</si>
  <si>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</si>
  <si>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</si>
  <si>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</si>
  <si>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</si>
  <si>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</si>
  <si>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</si>
  <si>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</si>
  <si>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</si>
  <si>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</si>
  <si>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</si>
  <si>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</si>
  <si>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</si>
  <si>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</si>
  <si>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</si>
  <si>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</si>
  <si>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</si>
  <si>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</si>
  <si>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</si>
  <si>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</si>
  <si>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</si>
  <si>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</si>
  <si>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</si>
  <si>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</si>
  <si>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</si>
  <si>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</si>
  <si>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</si>
  <si>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</si>
  <si>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</si>
  <si>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</si>
  <si>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</si>
  <si>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</si>
  <si>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</si>
  <si>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</si>
  <si>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</si>
  <si>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</si>
  <si>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</si>
  <si>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</si>
  <si>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</si>
  <si>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</si>
  <si>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</si>
  <si>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</si>
  <si>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</si>
  <si>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</si>
  <si>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</si>
  <si>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</si>
  <si>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</si>
  <si>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</si>
  <si>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</si>
  <si>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</si>
  <si>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</si>
  <si>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</si>
  <si>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</si>
  <si>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</si>
  <si>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</si>
  <si>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</si>
  <si>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</si>
  <si>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</si>
  <si>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</si>
  <si>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</si>
  <si>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</si>
  <si>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</si>
  <si>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</si>
  <si>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</si>
  <si>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</si>
  <si>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</si>
  <si>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</si>
  <si>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</si>
  <si>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</si>
  <si>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</si>
  <si>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</si>
  <si>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</si>
  <si>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</si>
  <si>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</si>
  <si>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</si>
  <si>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</si>
  <si>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</si>
  <si>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</si>
  <si>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</si>
  <si>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</si>
  <si>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</si>
  <si>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</si>
  <si>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</si>
  <si>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</si>
  <si>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</si>
  <si>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</si>
  <si>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</si>
  <si>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</si>
  <si>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</si>
  <si>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</si>
  <si>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</si>
  <si>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</si>
  <si>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</si>
  <si>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</si>
  <si>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</si>
  <si>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</si>
  <si>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</si>
  <si>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</si>
  <si>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</si>
  <si>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</si>
  <si>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</si>
  <si>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</si>
  <si>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</si>
  <si>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</si>
  <si>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</si>
  <si>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</si>
  <si>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</si>
  <si>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</si>
  <si>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</si>
  <si>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</si>
  <si>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</si>
  <si>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</si>
  <si>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</si>
  <si>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</si>
  <si>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</si>
  <si>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</si>
  <si>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</si>
  <si>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</si>
  <si>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</si>
  <si>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</si>
  <si>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</si>
  <si>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</si>
  <si>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</si>
  <si>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</si>
  <si>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</si>
  <si>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</si>
  <si>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</si>
  <si>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</si>
  <si>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</si>
  <si>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</si>
  <si>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</si>
  <si>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</si>
  <si>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</si>
  <si>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</si>
  <si>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</si>
  <si>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</si>
  <si>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</si>
  <si>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</si>
  <si>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</si>
  <si>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</si>
  <si>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</si>
  <si>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</si>
  <si>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</si>
  <si>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</si>
  <si>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</si>
  <si>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</si>
  <si>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</si>
  <si>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</si>
  <si>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</si>
  <si>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</si>
  <si>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</si>
  <si>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</si>
  <si>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</si>
  <si>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</si>
  <si>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</si>
  <si>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</si>
  <si>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</si>
  <si>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</si>
  <si>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</si>
  <si>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</si>
  <si>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</si>
  <si>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</si>
  <si>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</si>
  <si>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</si>
  <si>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</si>
  <si>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</si>
  <si>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</si>
  <si>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</si>
  <si>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</si>
  <si>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</si>
  <si>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</si>
  <si>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</si>
  <si>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</si>
  <si>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</si>
  <si>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</si>
  <si>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</si>
  <si>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</si>
  <si>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</si>
  <si>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</si>
  <si>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</si>
  <si>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</si>
  <si>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</si>
  <si>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</si>
  <si>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</si>
  <si>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</si>
  <si>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</si>
  <si>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</si>
  <si>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</si>
  <si>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</si>
  <si>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</si>
  <si>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</si>
  <si>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</si>
  <si>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</si>
  <si>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</si>
  <si>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</si>
  <si>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</si>
  <si>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</si>
  <si>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</si>
  <si>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</si>
  <si>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</si>
  <si>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</si>
  <si>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</si>
  <si>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</si>
  <si>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</si>
  <si>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</si>
  <si>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</si>
  <si>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</si>
  <si>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</si>
  <si>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</si>
  <si>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</si>
  <si>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</si>
  <si>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</si>
  <si>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</si>
  <si>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</si>
  <si>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</si>
  <si>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</si>
  <si>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</si>
  <si>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</si>
  <si>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</si>
  <si>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</si>
  <si>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</si>
  <si>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</si>
  <si>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</si>
  <si>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</si>
  <si>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</si>
  <si>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</si>
  <si>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</si>
  <si>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</si>
  <si>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</si>
  <si>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</si>
  <si>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</si>
  <si>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</si>
  <si>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</si>
  <si>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</si>
  <si>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</si>
  <si>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</si>
  <si>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</si>
  <si>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</si>
  <si>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</si>
  <si>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</si>
  <si>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</si>
  <si>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</si>
  <si>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</si>
  <si>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</si>
  <si>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</si>
  <si>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</si>
  <si>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</si>
  <si>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</si>
  <si>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</si>
  <si>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</si>
  <si>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</si>
  <si>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</si>
  <si>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</si>
  <si>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</si>
  <si>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</si>
  <si>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</si>
  <si>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</si>
  <si>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</si>
  <si>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</si>
  <si>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</si>
  <si>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</si>
  <si>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</si>
  <si>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</si>
  <si>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</si>
  <si>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</si>
  <si>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</si>
  <si>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</si>
  <si>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</si>
  <si>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</si>
  <si>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</si>
  <si>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</si>
  <si>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</si>
  <si>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</si>
  <si>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</si>
  <si>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</si>
  <si>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</si>
  <si>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</si>
  <si>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</si>
  <si>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</si>
  <si>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</si>
  <si>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</si>
  <si>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</si>
  <si>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</si>
  <si>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</si>
  <si>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</si>
  <si>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</si>
  <si>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</si>
  <si>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</si>
  <si>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</si>
  <si>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</si>
  <si>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</si>
  <si>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</si>
  <si>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</si>
  <si>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</si>
  <si>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</si>
  <si>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</si>
  <si>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</si>
  <si>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</si>
  <si>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</si>
  <si>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</si>
  <si>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</si>
  <si>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</si>
  <si>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</si>
  <si>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</si>
  <si>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</si>
  <si>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</si>
  <si>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</si>
  <si>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</si>
  <si>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</si>
  <si>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</si>
  <si>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</si>
  <si>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</si>
  <si>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</si>
  <si>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</si>
  <si>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</si>
  <si>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</si>
  <si>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</si>
  <si>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</si>
  <si>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</si>
  <si>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</si>
  <si>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</si>
  <si>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</si>
  <si>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</si>
  <si>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</si>
  <si>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</si>
  <si>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</si>
  <si>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</si>
  <si>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</si>
  <si>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</si>
  <si>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</si>
  <si>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</si>
  <si>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</si>
  <si>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</si>
  <si>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</si>
  <si>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</si>
  <si>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</si>
  <si>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</si>
  <si>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</si>
  <si>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</si>
  <si>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</si>
  <si>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</si>
  <si>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</si>
  <si>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</si>
  <si>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</si>
  <si>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</si>
  <si>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</si>
  <si>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</si>
  <si>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</si>
  <si>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</si>
  <si>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</si>
  <si>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</si>
  <si>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</si>
  <si>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</si>
  <si>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</si>
  <si>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</si>
  <si>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</si>
  <si>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</si>
  <si>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</si>
  <si>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</si>
  <si>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</si>
  <si>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</si>
  <si>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</si>
  <si>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</si>
  <si>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</si>
  <si>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</si>
  <si>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</si>
  <si>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</si>
  <si>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</si>
  <si>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</si>
  <si>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</si>
  <si>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</si>
  <si>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</si>
  <si>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</si>
  <si>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</si>
  <si>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</si>
  <si>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</si>
  <si>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</si>
  <si>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</si>
  <si>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</si>
  <si>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</si>
  <si>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</si>
  <si>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</si>
  <si>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</si>
  <si>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</si>
  <si>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</si>
  <si>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</si>
  <si>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</si>
  <si>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</si>
  <si>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</si>
  <si>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</si>
  <si>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</si>
  <si>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</si>
  <si>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</si>
  <si>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</si>
  <si>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</si>
  <si>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</si>
  <si>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</si>
  <si>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</si>
  <si>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</si>
  <si>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</si>
  <si>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</si>
  <si>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</si>
  <si>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</si>
  <si>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</si>
  <si>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</si>
  <si>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</si>
  <si>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</si>
  <si>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</si>
  <si>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</si>
  <si>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</si>
  <si>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</si>
  <si>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</si>
  <si>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</si>
  <si>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</si>
  <si>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</si>
  <si>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</si>
  <si>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</si>
  <si>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</si>
  <si>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</si>
  <si>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</si>
  <si>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</si>
  <si>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</si>
  <si>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</si>
  <si>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</si>
  <si>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</si>
  <si>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</si>
  <si>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</si>
  <si>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</si>
  <si>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</si>
  <si>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</si>
  <si>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</si>
  <si>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</si>
  <si>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</si>
  <si>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</si>
  <si>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</si>
  <si>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</si>
  <si>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</si>
  <si>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</si>
  <si>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</si>
  <si>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</si>
  <si>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</si>
  <si>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</si>
  <si>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</si>
  <si>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</si>
  <si>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</si>
  <si>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</si>
  <si>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</si>
  <si>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</si>
  <si>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</si>
  <si>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</si>
  <si>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</si>
  <si>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</si>
  <si>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</si>
  <si>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</si>
  <si>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</si>
  <si>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</si>
  <si>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</si>
  <si>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</si>
  <si>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</si>
  <si>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</si>
  <si>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</si>
  <si>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</si>
  <si>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</si>
  <si>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</si>
  <si>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</si>
  <si>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</si>
  <si>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</si>
  <si>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</si>
  <si>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</si>
  <si>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</si>
  <si>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</si>
  <si>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</si>
  <si>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</si>
  <si>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</si>
  <si>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</si>
  <si>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</si>
  <si>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</si>
  <si>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</si>
  <si>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</si>
  <si>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</si>
  <si>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</si>
  <si>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</si>
  <si>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</si>
  <si>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</si>
  <si>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</si>
  <si>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</si>
  <si>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</si>
  <si>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</si>
  <si>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</si>
  <si>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</si>
  <si>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</si>
  <si>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</si>
  <si>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</si>
  <si>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</si>
  <si>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</si>
  <si>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</si>
  <si>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</si>
  <si>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</si>
  <si>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</si>
  <si>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</si>
  <si>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</si>
  <si>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</si>
  <si>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</si>
  <si>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</si>
  <si>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</si>
  <si>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</si>
  <si>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</si>
  <si>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</si>
  <si>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</si>
  <si>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</si>
  <si>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</si>
  <si>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</si>
  <si>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</si>
  <si>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</si>
  <si>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</si>
  <si>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</si>
  <si>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</si>
  <si>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</si>
  <si>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</si>
  <si>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</si>
  <si>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</si>
  <si>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</si>
  <si>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</si>
  <si>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</si>
  <si>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</si>
  <si>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</si>
  <si>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</si>
  <si>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</si>
  <si>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</si>
  <si>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</si>
  <si>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</si>
  <si>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</si>
  <si>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</si>
  <si>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</si>
  <si>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</si>
  <si>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</si>
  <si>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</si>
  <si>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</si>
  <si>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</si>
  <si>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</si>
  <si>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</si>
  <si>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</si>
  <si>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</si>
  <si>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</si>
  <si>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</si>
  <si>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</si>
  <si>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</si>
  <si>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</si>
  <si>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</si>
  <si>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</si>
  <si>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</si>
  <si>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</si>
  <si>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</si>
  <si>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</si>
  <si>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</si>
  <si>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</si>
  <si>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</si>
  <si>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</si>
  <si>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</si>
  <si>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</si>
  <si>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</si>
  <si>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</si>
  <si>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</si>
  <si>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</si>
  <si>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</si>
  <si>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</si>
  <si>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</si>
  <si>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</si>
  <si>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</si>
  <si>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</si>
  <si>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</si>
  <si>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</si>
  <si>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</si>
  <si>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</si>
  <si>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</si>
  <si>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</si>
  <si>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</si>
  <si>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</si>
  <si>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</si>
  <si>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</si>
  <si>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</si>
  <si>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</si>
  <si>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</si>
  <si>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</si>
  <si>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</si>
  <si>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</si>
  <si>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</si>
  <si>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</si>
  <si>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</si>
  <si>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</si>
  <si>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</si>
  <si>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</si>
  <si>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</si>
  <si>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</si>
  <si>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</si>
  <si>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</si>
  <si>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</si>
  <si>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</si>
  <si>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</si>
  <si>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</si>
  <si>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</si>
  <si>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</si>
  <si>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</si>
  <si>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</si>
  <si>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</si>
  <si>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</si>
  <si>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</si>
  <si>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</si>
  <si>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</si>
  <si>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</si>
  <si>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</si>
  <si>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</si>
  <si>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</si>
  <si>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</si>
  <si>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</si>
  <si>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</si>
  <si>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</si>
  <si>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</si>
  <si>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</si>
  <si>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</si>
  <si>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</si>
  <si>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</si>
  <si>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</si>
  <si>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</si>
  <si>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</si>
  <si>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</si>
  <si>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</si>
  <si>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</si>
  <si>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</si>
  <si>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</si>
  <si>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</si>
  <si>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</si>
  <si>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</si>
  <si>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</si>
  <si>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</si>
  <si>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</si>
  <si>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</si>
  <si>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</si>
  <si>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</si>
  <si>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</si>
  <si>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</si>
  <si>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</si>
  <si>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</si>
  <si>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</si>
  <si>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</si>
  <si>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</si>
  <si>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</si>
  <si>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</si>
  <si>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</si>
  <si>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</si>
  <si>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</si>
  <si>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</si>
  <si>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</si>
  <si>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</si>
  <si>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</si>
  <si>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</si>
  <si>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</si>
  <si>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</si>
  <si>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</si>
  <si>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</si>
  <si>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</si>
  <si>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</si>
  <si>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</si>
  <si>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</si>
  <si>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</si>
  <si>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</si>
  <si>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</si>
  <si>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</si>
  <si>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</si>
  <si>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</si>
  <si>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</si>
  <si>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</si>
  <si>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</si>
  <si>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</si>
  <si>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</si>
  <si>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</si>
  <si>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</si>
  <si>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</si>
  <si>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</si>
  <si>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</si>
  <si>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</si>
  <si>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</si>
  <si>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</si>
  <si>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</si>
  <si>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</si>
  <si>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</si>
  <si>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</si>
  <si>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</si>
  <si>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</si>
  <si>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</si>
  <si>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</si>
  <si>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</si>
  <si>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</si>
  <si>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</si>
  <si>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</si>
  <si>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</si>
  <si>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</si>
  <si>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</si>
  <si>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</si>
  <si>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</si>
  <si>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</si>
  <si>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</si>
  <si>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</si>
  <si>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</si>
  <si>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</si>
  <si>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</si>
  <si>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</si>
  <si>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</si>
  <si>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</si>
  <si>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</si>
  <si>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</si>
  <si>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</si>
  <si>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</si>
  <si>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</si>
  <si>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</si>
  <si>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</si>
  <si>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</si>
  <si>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</si>
  <si>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</si>
  <si>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</si>
  <si>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</si>
  <si>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</si>
  <si>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</si>
  <si>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</si>
  <si>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</si>
  <si>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</si>
  <si>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</si>
  <si>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</si>
  <si>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</si>
  <si>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</si>
  <si>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</si>
  <si>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</si>
  <si>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</si>
  <si>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</si>
  <si>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</si>
  <si>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</si>
  <si>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</si>
  <si>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</si>
  <si>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</si>
  <si>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</si>
  <si>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</si>
  <si>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</si>
  <si>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</si>
  <si>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</si>
  <si>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</si>
  <si>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</si>
  <si>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</si>
  <si>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</si>
  <si>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</si>
  <si>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</si>
  <si>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</si>
  <si>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</si>
  <si>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</si>
  <si>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</si>
  <si>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</si>
  <si>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</si>
  <si>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</si>
  <si>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</si>
  <si>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</si>
  <si>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</si>
  <si>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</si>
  <si>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</si>
  <si>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</si>
  <si>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</si>
  <si>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</si>
  <si>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</si>
  <si>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</si>
  <si>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</si>
  <si>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</si>
  <si>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</si>
  <si>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</si>
  <si>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</si>
  <si>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</si>
  <si>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</si>
  <si>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</si>
  <si>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</si>
  <si>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</si>
  <si>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</si>
  <si>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</si>
  <si>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</si>
  <si>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</si>
  <si>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</si>
  <si>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</si>
  <si>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</si>
  <si>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</si>
  <si>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</si>
  <si>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</si>
  <si>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</si>
  <si>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</si>
  <si>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</si>
  <si>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</si>
  <si>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</si>
  <si>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</si>
  <si>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</si>
  <si>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</si>
  <si>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</si>
  <si>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</si>
  <si>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</si>
  <si>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</si>
  <si>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</si>
  <si>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</si>
  <si>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</si>
  <si>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</si>
  <si>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</si>
  <si>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</si>
  <si>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</si>
  <si>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</si>
  <si>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</si>
  <si>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</si>
  <si>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</si>
  <si>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</si>
  <si>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</si>
  <si>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</si>
  <si>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</si>
  <si>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</si>
  <si>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</si>
  <si>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</si>
  <si>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</si>
  <si>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</si>
  <si>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</si>
  <si>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</si>
  <si>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</si>
  <si>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</si>
  <si>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</si>
  <si>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</si>
  <si>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</si>
  <si>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</si>
  <si>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</si>
  <si>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</si>
  <si>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</si>
  <si>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</si>
  <si>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</si>
  <si>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</si>
  <si>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</si>
  <si>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</si>
  <si>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</si>
  <si>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</si>
  <si>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</si>
  <si>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</si>
  <si>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</si>
  <si>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</si>
  <si>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</si>
  <si>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</si>
  <si>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</si>
  <si>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</si>
  <si>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</si>
  <si>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</si>
  <si>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</si>
  <si>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</si>
  <si>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</si>
  <si>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</si>
  <si>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</si>
  <si>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</si>
  <si>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</si>
  <si>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</si>
  <si>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</si>
  <si>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</si>
  <si>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</si>
  <si>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</si>
  <si>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</si>
  <si>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</si>
  <si>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</si>
  <si>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</si>
  <si>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</si>
  <si>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</si>
  <si>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</si>
  <si>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</si>
  <si>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</si>
  <si>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</si>
  <si>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</si>
  <si>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</si>
  <si>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</si>
  <si>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</si>
  <si>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</si>
  <si>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</si>
  <si>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</si>
  <si>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</si>
  <si>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</si>
  <si>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</si>
  <si>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</si>
  <si>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</si>
  <si>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</si>
  <si>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</si>
  <si>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</si>
  <si>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</si>
  <si>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</si>
  <si>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</si>
  <si>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</si>
  <si>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</si>
  <si>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</si>
  <si>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</si>
  <si>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</si>
  <si>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</si>
  <si>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</si>
  <si>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</si>
  <si>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</si>
  <si>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</si>
  <si>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</si>
  <si>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</si>
  <si>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</si>
  <si>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</si>
  <si>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</si>
  <si>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</si>
  <si>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</si>
  <si>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</si>
  <si>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</si>
  <si>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</si>
  <si>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</si>
  <si>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</si>
  <si>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</si>
  <si>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</si>
  <si>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</si>
  <si>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</si>
  <si>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</si>
  <si>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</si>
  <si>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</si>
  <si>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</si>
  <si>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</si>
  <si>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</si>
  <si>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</si>
  <si>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</si>
  <si>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</si>
  <si>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</si>
  <si>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</si>
  <si>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</si>
  <si>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</si>
  <si>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</si>
  <si>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</si>
  <si>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</si>
  <si>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</si>
  <si>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</si>
  <si>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</si>
  <si>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</si>
  <si>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</si>
  <si>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</si>
  <si>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</si>
  <si>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</si>
  <si>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</si>
  <si>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</si>
  <si>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</si>
  <si>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</si>
  <si>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</si>
  <si>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</si>
  <si>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</si>
  <si>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</si>
  <si>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</si>
  <si>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</si>
  <si>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</si>
  <si>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</si>
  <si>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</si>
  <si>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</si>
  <si>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</si>
  <si>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</si>
  <si>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</si>
  <si>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</si>
  <si>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</si>
  <si>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</si>
  <si>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</si>
  <si>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</si>
  <si>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</si>
  <si>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</si>
  <si>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</si>
  <si>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</si>
  <si>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</si>
  <si>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</si>
  <si>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</si>
  <si>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</si>
  <si>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</si>
  <si>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</si>
  <si>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</si>
  <si>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</si>
  <si>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</si>
  <si>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</si>
  <si>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</si>
  <si>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</si>
  <si>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</si>
  <si>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</si>
  <si>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</si>
  <si>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</si>
  <si>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</si>
  <si>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</si>
  <si>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</si>
  <si>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</si>
  <si>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</si>
  <si>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</si>
  <si>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</si>
  <si>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</si>
  <si>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</si>
  <si>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</si>
  <si>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</si>
  <si>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</si>
  <si>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</si>
  <si>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</si>
  <si>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</si>
  <si>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</si>
  <si>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</si>
  <si>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</si>
  <si>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</si>
  <si>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</si>
  <si>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</si>
  <si>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</si>
  <si>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</si>
  <si>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</si>
  <si>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</si>
  <si>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</si>
  <si>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</si>
  <si>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</si>
  <si>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</si>
  <si>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</si>
  <si>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</si>
  <si>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</si>
  <si>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</si>
  <si>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</si>
  <si>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</si>
  <si>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</si>
  <si>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</si>
  <si>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</si>
  <si>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</si>
  <si>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</si>
  <si>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</si>
  <si>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</si>
  <si>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</si>
  <si>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</si>
  <si>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</si>
  <si>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</si>
  <si>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</si>
  <si>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</si>
  <si>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</si>
  <si>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</si>
  <si>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</si>
  <si>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</si>
  <si>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</si>
  <si>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</si>
  <si>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</si>
  <si>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</si>
  <si>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</si>
  <si>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</si>
  <si>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</si>
  <si>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</si>
  <si>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</si>
  <si>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</si>
  <si>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</si>
  <si>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</si>
  <si>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</si>
  <si>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</si>
  <si>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</si>
  <si>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</si>
  <si>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</si>
  <si>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</si>
  <si>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</si>
  <si>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</si>
  <si>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</si>
  <si>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</si>
  <si>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</si>
  <si>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</si>
  <si>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</si>
  <si>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</si>
  <si>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</si>
  <si>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</si>
  <si>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</si>
  <si>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</si>
  <si>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</si>
  <si>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</si>
  <si>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</si>
  <si>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</si>
  <si>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</si>
  <si>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</si>
  <si>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</si>
  <si>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</si>
  <si>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</si>
  <si>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</si>
  <si>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</si>
  <si>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</si>
  <si>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</si>
  <si>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</si>
  <si>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</si>
  <si>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</si>
  <si>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</si>
  <si>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</si>
  <si>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</si>
  <si>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</si>
  <si>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</si>
  <si>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</si>
  <si>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</si>
  <si>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</si>
  <si>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</si>
  <si>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</si>
  <si>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</si>
  <si>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</si>
  <si>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</si>
  <si>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</si>
  <si>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</si>
  <si>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</si>
  <si>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</si>
  <si>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</si>
  <si>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</si>
  <si>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</si>
  <si>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</si>
  <si>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</si>
  <si>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</si>
  <si>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</si>
  <si>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</si>
  <si>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</si>
  <si>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</si>
  <si>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</si>
  <si>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</si>
  <si>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</si>
  <si>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</si>
  <si>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</si>
  <si>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</si>
  <si>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</si>
  <si>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</si>
  <si>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</si>
  <si>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</si>
  <si>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</si>
  <si>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</si>
  <si>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</si>
  <si>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</si>
  <si>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</si>
  <si>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</si>
  <si>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</si>
  <si>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</si>
  <si>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</si>
  <si>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</si>
  <si>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</si>
  <si>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</si>
  <si>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</si>
  <si>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</si>
  <si>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</si>
  <si>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</si>
  <si>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</si>
  <si>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</si>
  <si>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</si>
  <si>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</si>
  <si>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</si>
  <si>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</si>
  <si>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</si>
  <si>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</si>
  <si>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</si>
  <si>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</si>
  <si>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</si>
  <si>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</si>
  <si>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</si>
  <si>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</si>
  <si>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</si>
  <si>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</si>
  <si>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</si>
  <si>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</si>
  <si>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</si>
  <si>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</si>
  <si>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</si>
  <si>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</si>
  <si>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</si>
  <si>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</si>
  <si>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</si>
  <si>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</si>
  <si>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</si>
  <si>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</si>
  <si>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</si>
  <si>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</si>
  <si>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</si>
  <si>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</si>
  <si>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</si>
  <si>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</si>
  <si>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</si>
  <si>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</si>
  <si>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</si>
  <si>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</si>
  <si>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</si>
  <si>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</si>
  <si>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</si>
  <si>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</si>
  <si>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</si>
  <si>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</si>
  <si>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</si>
  <si>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</si>
  <si>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</si>
  <si>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</si>
  <si>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</si>
  <si>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</si>
  <si>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</si>
  <si>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</si>
  <si>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</si>
  <si>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</si>
  <si>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</si>
  <si>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</si>
  <si>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</si>
  <si>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</si>
  <si>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</si>
  <si>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</si>
  <si>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</si>
  <si>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</si>
  <si>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</si>
  <si>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</si>
  <si>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</si>
  <si>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</si>
  <si>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</si>
  <si>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</si>
  <si>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</si>
  <si>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</si>
  <si>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</si>
  <si>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</si>
  <si>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</si>
  <si>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</si>
  <si>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</si>
  <si>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</si>
  <si>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</si>
  <si>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</si>
  <si>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</si>
  <si>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</si>
  <si>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</si>
  <si>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</si>
  <si>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</si>
  <si>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</si>
  <si>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</si>
  <si>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</si>
  <si>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</si>
  <si>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</si>
  <si>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</si>
  <si>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</si>
  <si>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</si>
  <si>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</si>
  <si>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</si>
  <si>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</si>
  <si>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</si>
  <si>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</si>
  <si>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</si>
  <si>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</si>
  <si>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</si>
  <si>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</si>
  <si>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</si>
  <si>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</si>
  <si>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</si>
  <si>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</si>
  <si>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</si>
  <si>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</si>
  <si>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</si>
  <si>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</si>
  <si>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</si>
  <si>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</si>
  <si>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</si>
  <si>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</si>
  <si>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</si>
  <si>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</si>
  <si>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</si>
  <si>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</si>
  <si>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</si>
  <si>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</si>
  <si>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</si>
  <si>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</si>
  <si>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</si>
  <si>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</si>
  <si>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</si>
  <si>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</si>
  <si>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</si>
  <si>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</si>
  <si>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</si>
  <si>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</si>
  <si>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</si>
  <si>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</si>
  <si>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</si>
  <si>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</si>
  <si>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</si>
  <si>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</si>
  <si>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</si>
  <si>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</si>
  <si>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</si>
  <si>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</si>
  <si>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</si>
  <si>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</si>
  <si>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</si>
  <si>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</si>
  <si>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</si>
  <si>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</si>
  <si>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</si>
  <si>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</si>
  <si>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</si>
  <si>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</si>
  <si>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</si>
  <si>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</si>
  <si>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</si>
  <si>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</si>
  <si>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</si>
  <si>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</si>
  <si>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</si>
  <si>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</si>
  <si>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</si>
  <si>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</si>
  <si>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</si>
  <si>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</si>
  <si>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</si>
  <si>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</si>
  <si>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</si>
  <si>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</si>
  <si>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</si>
  <si>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</si>
  <si>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</si>
  <si>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</si>
  <si>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</si>
  <si>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</si>
  <si>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</si>
  <si>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</si>
  <si>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</si>
  <si>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</si>
  <si>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</si>
  <si>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</si>
  <si>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</si>
  <si>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</si>
  <si>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</si>
  <si>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</si>
  <si>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</si>
  <si>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</si>
  <si>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</si>
  <si>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</si>
  <si>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</si>
  <si>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</si>
  <si>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</si>
  <si>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</si>
  <si>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</si>
  <si>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</si>
  <si>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</si>
  <si>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</si>
  <si>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</si>
  <si>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</si>
  <si>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</si>
  <si>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</si>
  <si>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</si>
  <si>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</si>
  <si>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</si>
  <si>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</si>
  <si>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</si>
  <si>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</si>
  <si>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</si>
  <si>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</si>
  <si>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</si>
  <si>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</si>
  <si>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</si>
  <si>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</si>
  <si>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</si>
  <si>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</si>
  <si>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</si>
  <si>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</si>
  <si>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</si>
  <si>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</si>
  <si>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</si>
  <si>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</si>
  <si>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</si>
  <si>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</si>
  <si>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</si>
  <si>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</si>
  <si>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</si>
  <si>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</si>
  <si>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</si>
  <si>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</si>
  <si>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</si>
  <si>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</si>
  <si>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</si>
  <si>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</si>
  <si>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</si>
  <si>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</si>
  <si>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</si>
  <si>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</si>
  <si>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</si>
  <si>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</si>
  <si>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</si>
  <si>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</si>
  <si>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</si>
  <si>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</si>
  <si>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</si>
  <si>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</si>
  <si>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</si>
  <si>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</si>
  <si>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</si>
  <si>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</si>
  <si>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</si>
  <si>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</si>
  <si>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</si>
  <si>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</si>
  <si>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</si>
  <si>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</si>
  <si>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</si>
  <si>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</si>
  <si>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</si>
  <si>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</si>
  <si>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</si>
  <si>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</si>
  <si>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</si>
  <si>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</si>
  <si>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</si>
  <si>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</si>
  <si>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</si>
  <si>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</si>
  <si>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</si>
  <si>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</si>
  <si>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</si>
  <si>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</si>
  <si>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</si>
  <si>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</si>
  <si>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</si>
  <si>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</si>
  <si>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</si>
  <si>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</si>
  <si>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</si>
  <si>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</si>
  <si>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</si>
  <si>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</si>
  <si>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</si>
  <si>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</si>
  <si>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</si>
  <si>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</si>
  <si>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</si>
  <si>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</si>
  <si>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</si>
  <si>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</si>
  <si>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</si>
  <si>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</si>
  <si>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</si>
  <si>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</si>
  <si>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</si>
  <si>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</si>
  <si>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</si>
  <si>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</si>
  <si>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</si>
  <si>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</si>
  <si>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</si>
  <si>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</si>
  <si>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</si>
  <si>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</si>
  <si>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</si>
  <si>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</si>
  <si>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</si>
  <si>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</si>
  <si>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</si>
  <si>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</si>
  <si>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</si>
  <si>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</si>
  <si>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</si>
  <si>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</si>
  <si>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</si>
  <si>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</si>
  <si>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</si>
  <si>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</si>
  <si>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</si>
  <si>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</si>
  <si>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</si>
  <si>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</si>
  <si>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</si>
  <si>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</si>
  <si>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</si>
  <si>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</si>
  <si>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</si>
  <si>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</si>
  <si>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</si>
  <si>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</si>
  <si>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</si>
  <si>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</si>
  <si>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</si>
  <si>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</si>
  <si>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</si>
  <si>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</si>
  <si>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</si>
  <si>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</si>
  <si>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</si>
  <si>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</si>
  <si>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</si>
  <si>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</si>
  <si>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</si>
  <si>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</si>
  <si>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</si>
  <si>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</si>
  <si>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</si>
  <si>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</si>
  <si>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</si>
  <si>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</si>
  <si>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</si>
  <si>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</si>
  <si>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</si>
  <si>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</si>
  <si>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</si>
  <si>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</si>
  <si>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</si>
  <si>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</si>
  <si>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</si>
  <si>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</si>
  <si>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</si>
  <si>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</si>
  <si>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</si>
  <si>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</si>
  <si>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</si>
  <si>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</si>
  <si>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</si>
  <si>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</si>
  <si>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</si>
  <si>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</si>
  <si>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</si>
  <si>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</si>
  <si>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</si>
  <si>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</si>
  <si>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</si>
  <si>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</si>
  <si>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</si>
  <si>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</si>
  <si>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</si>
  <si>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</si>
  <si>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</si>
  <si>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</si>
  <si>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</si>
  <si>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</si>
  <si>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</si>
  <si>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</si>
  <si>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</si>
  <si>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</si>
  <si>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</si>
  <si>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</si>
  <si>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</si>
  <si>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</si>
  <si>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</si>
  <si>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</si>
  <si>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</si>
  <si>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</si>
  <si>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</si>
  <si>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</si>
  <si>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</si>
  <si>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</si>
  <si>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</si>
  <si>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</si>
  <si>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</si>
  <si>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</si>
  <si>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</si>
  <si>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</si>
  <si>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</si>
  <si>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</si>
  <si>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</si>
  <si>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</si>
  <si>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</si>
  <si>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</si>
  <si>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</si>
  <si>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</si>
  <si>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</si>
  <si>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</si>
  <si>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</si>
  <si>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</si>
  <si>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</si>
  <si>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</si>
  <si>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</si>
  <si>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</si>
  <si>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</si>
  <si>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</si>
  <si>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</si>
  <si>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</si>
  <si>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</si>
  <si>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</si>
  <si>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</si>
  <si>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</si>
  <si>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</si>
  <si>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</si>
  <si>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</si>
  <si>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</si>
  <si>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</si>
  <si>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</si>
  <si>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</si>
  <si>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</si>
  <si>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</si>
  <si>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</si>
  <si>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</si>
  <si>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</si>
  <si>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</si>
  <si>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</si>
  <si>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</si>
  <si>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</si>
  <si>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</si>
  <si>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</si>
  <si>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</si>
  <si>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</si>
  <si>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</si>
  <si>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</si>
  <si>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</si>
  <si>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</si>
  <si>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</si>
  <si>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</si>
  <si>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</si>
  <si>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</si>
  <si>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</si>
  <si>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</si>
  <si>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</si>
  <si>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</si>
  <si>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</si>
  <si>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</si>
  <si>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</si>
  <si>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</si>
  <si>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</si>
  <si>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</si>
  <si>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</si>
  <si>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</si>
  <si>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</si>
  <si>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</si>
  <si>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</si>
  <si>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</si>
  <si>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</si>
  <si>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</si>
  <si>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</si>
  <si>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</si>
  <si>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</si>
  <si>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</si>
  <si>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</si>
  <si>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</si>
  <si>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</si>
  <si>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</si>
  <si>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</si>
  <si>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</si>
  <si>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</si>
  <si>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</si>
  <si>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</si>
  <si>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</si>
  <si>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</si>
  <si>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</si>
  <si>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</si>
  <si>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</si>
  <si>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</si>
  <si>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</si>
  <si>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</si>
  <si>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</si>
  <si>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</si>
  <si>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</si>
  <si>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</si>
  <si>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</si>
  <si>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</si>
  <si>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</si>
  <si>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</si>
  <si>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</si>
  <si>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</si>
  <si>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</si>
  <si>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</si>
  <si>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</si>
  <si>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</si>
  <si>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</si>
  <si>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</si>
  <si>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</si>
  <si>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</si>
  <si>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</si>
  <si>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</si>
  <si>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</si>
  <si>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</si>
  <si>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</si>
  <si>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</si>
  <si>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</si>
  <si>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</si>
  <si>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</si>
  <si>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</si>
  <si>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</si>
  <si>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</si>
  <si>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</si>
  <si>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</si>
  <si>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</si>
  <si>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</si>
  <si>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</si>
  <si>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</si>
  <si>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</si>
  <si>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</si>
  <si>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</si>
  <si>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</si>
  <si>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</si>
  <si>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</si>
  <si>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</si>
  <si>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</si>
  <si>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</si>
  <si>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</si>
  <si>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</si>
  <si>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</si>
  <si>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</si>
  <si>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</si>
  <si>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</si>
  <si>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</si>
  <si>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</si>
  <si>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</si>
  <si>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</si>
  <si>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</si>
  <si>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</si>
  <si>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</si>
  <si>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</si>
  <si>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</si>
  <si>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</si>
  <si>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</si>
  <si>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</si>
  <si>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</si>
  <si>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</si>
  <si>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</si>
  <si>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</si>
  <si>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</si>
  <si>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</si>
  <si>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</si>
  <si>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</si>
  <si>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</si>
  <si>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</si>
  <si>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</si>
  <si>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</si>
  <si>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</si>
  <si>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</si>
  <si>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</si>
  <si>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</si>
  <si>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</si>
  <si>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</si>
  <si>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</si>
  <si>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</si>
  <si>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</si>
  <si>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</si>
  <si>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</si>
  <si>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</si>
  <si>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</si>
  <si>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</si>
  <si>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</si>
  <si>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</si>
  <si>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</si>
  <si>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</si>
  <si>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</si>
  <si>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</si>
  <si>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</si>
  <si>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</si>
  <si>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</si>
  <si>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</si>
  <si>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</si>
  <si>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</si>
  <si>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</si>
  <si>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</si>
  <si>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</si>
  <si>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</si>
  <si>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</si>
  <si>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</si>
  <si>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</si>
  <si>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</si>
  <si>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</si>
  <si>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</si>
  <si>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</si>
  <si>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</si>
  <si>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</si>
  <si>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</si>
  <si>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</si>
  <si>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</si>
  <si>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</si>
  <si>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</si>
  <si>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</si>
  <si>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</si>
  <si>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</si>
  <si>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</si>
  <si>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</si>
  <si>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</si>
  <si>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</si>
  <si>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</si>
  <si>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</si>
  <si>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</si>
  <si>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</si>
  <si>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</si>
  <si>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</si>
  <si>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</si>
  <si>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</si>
  <si>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</si>
  <si>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</si>
  <si>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</si>
  <si>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</si>
  <si>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</si>
  <si>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</si>
  <si>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</si>
  <si>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</si>
  <si>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</si>
  <si>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</si>
  <si>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</si>
  <si>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</si>
  <si>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</si>
  <si>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</si>
  <si>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</si>
  <si>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</si>
  <si>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</si>
  <si>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</si>
  <si>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</si>
  <si>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</si>
  <si>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</si>
  <si>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</si>
  <si>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</si>
  <si>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</si>
  <si>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</si>
  <si>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</si>
  <si>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</si>
  <si>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</si>
  <si>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</si>
  <si>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</si>
  <si>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</si>
  <si>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</si>
  <si>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</si>
  <si>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</si>
  <si>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</si>
  <si>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</si>
  <si>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</si>
  <si>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</si>
  <si>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</si>
  <si>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</si>
  <si>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</si>
  <si>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</si>
  <si>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</si>
  <si>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</si>
  <si>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</si>
  <si>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</si>
  <si>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</si>
  <si>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</si>
  <si>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</si>
  <si>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</si>
  <si>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</si>
  <si>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</si>
  <si>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</si>
  <si>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</si>
  <si>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</si>
  <si>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</si>
  <si>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</si>
  <si>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</si>
  <si>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</si>
  <si>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</si>
  <si>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</si>
  <si>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</si>
  <si>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</si>
  <si>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</si>
  <si>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</si>
  <si>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</si>
  <si>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</si>
  <si>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</si>
  <si>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</si>
  <si>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</si>
  <si>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</si>
  <si>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</si>
  <si>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</si>
  <si>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</si>
  <si>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</si>
  <si>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</si>
  <si>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</si>
  <si>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</si>
  <si>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</si>
  <si>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</si>
  <si>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</si>
  <si>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</si>
  <si>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</si>
  <si>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</si>
  <si>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</si>
  <si>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</si>
  <si>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</si>
  <si>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</si>
  <si>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</si>
  <si>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</si>
  <si>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</si>
  <si>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</si>
  <si>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</si>
  <si>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</si>
  <si>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</si>
  <si>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</si>
  <si>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</si>
  <si>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</si>
  <si>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</si>
  <si>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</si>
  <si>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</si>
  <si>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</si>
  <si>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</si>
  <si>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</si>
  <si>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</si>
  <si>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</si>
  <si>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</si>
  <si>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</si>
  <si>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</si>
  <si>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</si>
  <si>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</si>
  <si>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</si>
  <si>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</si>
  <si>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</si>
  <si>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</si>
  <si>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</si>
  <si>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</si>
  <si>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</si>
  <si>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</si>
  <si>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</si>
  <si>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</si>
  <si>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</si>
  <si>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</si>
  <si>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</si>
  <si>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</si>
  <si>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</si>
  <si>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</si>
  <si>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</si>
  <si>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</si>
  <si>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</si>
  <si>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</si>
  <si>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</si>
  <si>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</si>
  <si>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</si>
  <si>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</si>
  <si>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</si>
  <si>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</si>
  <si>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</si>
  <si>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</si>
  <si>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</si>
  <si>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</si>
  <si>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</si>
  <si>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</si>
  <si>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</si>
  <si>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</si>
  <si>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</si>
  <si>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</si>
  <si>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</si>
  <si>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</si>
  <si>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</si>
  <si>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</si>
  <si>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</si>
  <si>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</si>
  <si>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</si>
  <si>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</si>
  <si>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</si>
  <si>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</si>
  <si>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</si>
  <si>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</si>
  <si>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</si>
  <si>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</si>
  <si>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</si>
  <si>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</si>
  <si>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</si>
  <si>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</si>
  <si>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</si>
  <si>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</si>
  <si>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</si>
  <si>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</si>
  <si>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</si>
  <si>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</si>
  <si>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</si>
  <si>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</si>
  <si>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</si>
  <si>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</si>
  <si>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</si>
  <si>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</si>
  <si>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</si>
  <si>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</si>
  <si>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</si>
  <si>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</si>
  <si>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</si>
  <si>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</si>
  <si>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</si>
  <si>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</si>
  <si>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</si>
  <si>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</si>
  <si>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</si>
  <si>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</si>
  <si>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</si>
  <si>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</si>
  <si>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</si>
  <si>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</si>
  <si>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</si>
  <si>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</si>
  <si>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</si>
  <si>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</si>
  <si>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</si>
  <si>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</si>
  <si>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</si>
  <si>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</si>
  <si>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</si>
  <si>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</si>
  <si>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</si>
  <si>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</si>
  <si>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</si>
  <si>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</si>
  <si>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</si>
  <si>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</si>
  <si>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</si>
  <si>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</si>
  <si>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</si>
  <si>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</si>
  <si>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</si>
  <si>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</si>
  <si>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</si>
  <si>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</si>
  <si>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</si>
  <si>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</si>
  <si>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</si>
  <si>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</si>
  <si>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</si>
  <si>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</si>
  <si>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</si>
  <si>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</si>
  <si>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</si>
  <si>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</si>
  <si>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</si>
  <si>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</si>
  <si>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</si>
  <si>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</si>
  <si>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</si>
  <si>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</si>
  <si>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</si>
  <si>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</si>
  <si>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</si>
  <si>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</si>
  <si>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</si>
  <si>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</si>
  <si>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</si>
  <si>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</si>
  <si>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</si>
  <si>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</si>
  <si>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</si>
  <si>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</si>
  <si>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</si>
  <si>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</si>
  <si>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</si>
  <si>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</si>
  <si>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</si>
  <si>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</si>
  <si>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</si>
  <si>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</si>
  <si>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</si>
  <si>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</si>
  <si>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</si>
  <si>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</si>
  <si>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</si>
  <si>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</si>
  <si>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</si>
  <si>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</si>
  <si>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</si>
  <si>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</si>
  <si>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</si>
  <si>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</si>
  <si>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</si>
  <si>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</si>
  <si>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</si>
  <si>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</si>
  <si>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</si>
  <si>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</si>
  <si>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</si>
  <si>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</si>
  <si>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</si>
  <si>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</si>
  <si>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</si>
  <si>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</si>
  <si>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</si>
  <si>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</si>
  <si>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</si>
  <si>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</si>
  <si>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</si>
  <si>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</si>
  <si>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</si>
  <si>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</si>
  <si>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</si>
  <si>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</si>
  <si>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</si>
  <si>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</si>
  <si>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</si>
  <si>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</si>
  <si>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</si>
  <si>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</si>
  <si>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</si>
  <si>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</si>
  <si>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</si>
  <si>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</si>
  <si>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</si>
  <si>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</si>
  <si>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</si>
  <si>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</si>
  <si>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</si>
  <si>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</si>
  <si>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</si>
  <si>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</si>
  <si>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</si>
  <si>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</si>
  <si>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</si>
  <si>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</si>
  <si>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</si>
  <si>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</si>
  <si>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</si>
  <si>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</si>
  <si>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</si>
  <si>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</si>
  <si>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</si>
  <si>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</si>
  <si>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</si>
  <si>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</si>
  <si>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</si>
  <si>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</si>
  <si>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</si>
  <si>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</si>
  <si>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</si>
  <si>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</si>
  <si>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</si>
  <si>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</si>
  <si>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</si>
  <si>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</si>
  <si>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</si>
  <si>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</si>
  <si>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</si>
  <si>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</si>
  <si>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</si>
  <si>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</si>
  <si>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</si>
  <si>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</si>
  <si>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</si>
  <si>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</si>
  <si>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</si>
  <si>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</si>
  <si>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</si>
  <si>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</si>
  <si>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</si>
  <si>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</si>
  <si>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</si>
  <si>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</si>
  <si>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</si>
  <si>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</si>
  <si>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</si>
  <si>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</si>
  <si>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</si>
  <si>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</si>
  <si>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</si>
  <si>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</si>
  <si>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</si>
  <si>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</si>
  <si>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</si>
  <si>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</si>
  <si>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</si>
  <si>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</si>
  <si>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</si>
  <si>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</si>
  <si>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</si>
  <si>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</si>
  <si>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</si>
  <si>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</si>
  <si>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</si>
  <si>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</si>
  <si>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</si>
  <si>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</si>
  <si>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</si>
  <si>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</si>
  <si>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</si>
  <si>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</si>
  <si>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</si>
  <si>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</si>
  <si>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</si>
  <si>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</si>
  <si>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</si>
  <si>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</si>
  <si>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</si>
  <si>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</si>
  <si>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</si>
  <si>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</si>
  <si>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</si>
  <si>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</si>
  <si>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</si>
  <si>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</si>
  <si>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</si>
  <si>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</si>
  <si>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</si>
  <si>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</si>
  <si>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</si>
  <si>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</si>
  <si>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</si>
  <si>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</si>
  <si>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</si>
  <si>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</si>
  <si>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</si>
  <si>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</si>
  <si>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</si>
  <si>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</si>
  <si>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</si>
  <si>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</si>
  <si>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</si>
  <si>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</si>
  <si>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</si>
  <si>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</si>
  <si>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</si>
  <si>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</si>
  <si>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</si>
  <si>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</si>
  <si>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</si>
  <si>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</si>
  <si>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</si>
  <si>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</si>
  <si>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</si>
  <si>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</si>
  <si>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</si>
  <si>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</si>
  <si>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</si>
  <si>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</si>
  <si>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</si>
  <si>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</si>
  <si>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</si>
  <si>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</si>
  <si>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</si>
  <si>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</si>
  <si>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</si>
  <si>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</si>
  <si>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</si>
  <si>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</si>
  <si>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</si>
  <si>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</si>
  <si>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</si>
  <si>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</si>
  <si>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</si>
  <si>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</si>
  <si>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</si>
  <si>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</si>
  <si>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</si>
  <si>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</si>
  <si>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</si>
  <si>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</si>
  <si>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</si>
  <si>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</si>
  <si>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</si>
  <si>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</si>
  <si>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</si>
  <si>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</si>
  <si>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</si>
  <si>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</si>
  <si>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</si>
  <si>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</si>
  <si>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</si>
  <si>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</si>
  <si>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</si>
  <si>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</si>
  <si>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</si>
  <si>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</si>
  <si>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</si>
  <si>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</si>
  <si>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</si>
  <si>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</si>
  <si>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</si>
  <si>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</si>
  <si>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</si>
  <si>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</si>
  <si>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</si>
  <si>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</si>
  <si>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</si>
  <si>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</si>
  <si>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</si>
  <si>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</si>
  <si>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</si>
  <si>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</si>
  <si>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</si>
  <si>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</si>
  <si>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</si>
  <si>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</si>
  <si>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</si>
  <si>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</si>
  <si>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</si>
  <si>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</si>
  <si>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</si>
  <si>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</si>
  <si>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</si>
  <si>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</si>
  <si>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</si>
  <si>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</si>
  <si>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</si>
  <si>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</si>
  <si>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</si>
  <si>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</si>
  <si>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</si>
  <si>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</si>
  <si>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</si>
  <si>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</si>
  <si>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</si>
  <si>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</si>
  <si>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</si>
  <si>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</si>
  <si>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</si>
  <si>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</si>
  <si>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</si>
  <si>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</si>
  <si>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</si>
  <si>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</si>
  <si>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</si>
  <si>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</si>
  <si>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</si>
  <si>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</si>
  <si>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</si>
  <si>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</si>
  <si>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</si>
  <si>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</si>
  <si>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</si>
  <si>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</si>
  <si>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</si>
  <si>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</si>
  <si>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</si>
  <si>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</si>
  <si>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</si>
  <si>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</si>
  <si>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</si>
  <si>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</si>
  <si>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</si>
  <si>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</si>
  <si>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</si>
  <si>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</si>
  <si>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</si>
  <si>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</si>
  <si>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</si>
  <si>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</si>
  <si>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</si>
  <si>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</si>
  <si>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</si>
  <si>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</si>
  <si>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</si>
  <si>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</si>
  <si>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</si>
  <si>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</si>
  <si>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</si>
  <si>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</si>
  <si>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</si>
  <si>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</si>
  <si>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</si>
  <si>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</si>
  <si>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</si>
  <si>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</si>
  <si>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</si>
  <si>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</si>
  <si>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</si>
  <si>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</si>
  <si>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</si>
  <si>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</si>
  <si>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</si>
  <si>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</si>
  <si>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</si>
  <si>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</si>
  <si>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</si>
  <si>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</si>
  <si>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</si>
  <si>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</si>
  <si>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</si>
  <si>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</si>
  <si>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</si>
  <si>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</si>
  <si>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</si>
  <si>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</si>
  <si>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</si>
  <si>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</si>
  <si>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</si>
  <si>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</si>
  <si>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</si>
  <si>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</si>
  <si>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</si>
  <si>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</si>
  <si>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</si>
  <si>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</si>
  <si>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</si>
  <si>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</si>
  <si>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</si>
  <si>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</si>
  <si>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</si>
  <si>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</si>
  <si>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</si>
  <si>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</si>
  <si>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</si>
  <si>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</si>
  <si>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</si>
  <si>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</si>
  <si>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</si>
  <si>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</si>
  <si>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</si>
  <si>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</si>
  <si>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</si>
  <si>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</si>
  <si>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</si>
  <si>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</si>
  <si>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</si>
  <si>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</si>
  <si>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</si>
  <si>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</si>
  <si>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</si>
  <si>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</si>
  <si>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</si>
  <si>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</si>
  <si>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</si>
  <si>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</si>
  <si>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</si>
  <si>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</si>
  <si>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</si>
  <si>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</si>
  <si>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</si>
  <si>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</si>
  <si>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</si>
  <si>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</si>
  <si>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</si>
  <si>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</si>
  <si>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</si>
  <si>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</si>
  <si>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</si>
  <si>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</si>
  <si>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</si>
  <si>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</si>
  <si>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</si>
  <si>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</si>
  <si>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</si>
  <si>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</si>
  <si>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</si>
  <si>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</si>
  <si>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</si>
  <si>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</si>
  <si>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</si>
  <si>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</si>
  <si>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</si>
  <si>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</si>
  <si>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</si>
  <si>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</si>
  <si>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</si>
  <si>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</si>
  <si>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</si>
  <si>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</si>
  <si>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</si>
  <si>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</si>
  <si>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</si>
  <si>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</si>
  <si>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</si>
  <si>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</si>
  <si>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</si>
  <si>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</si>
  <si>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</si>
  <si>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</si>
  <si>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</si>
  <si>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</si>
  <si>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</si>
  <si>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</si>
  <si>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</si>
  <si>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</si>
  <si>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</si>
  <si>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</si>
  <si>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</si>
  <si>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</si>
  <si>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</si>
  <si>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</si>
  <si>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</si>
  <si>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</si>
  <si>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</si>
  <si>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</si>
  <si>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</si>
  <si>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</si>
  <si>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</si>
  <si>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</si>
  <si>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</si>
  <si>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</si>
  <si>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</si>
  <si>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</si>
  <si>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</si>
  <si>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</si>
  <si>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</si>
  <si>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</si>
  <si>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</si>
  <si>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</si>
  <si>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</si>
  <si>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</si>
  <si>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</si>
  <si>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</si>
  <si>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</si>
  <si>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</si>
  <si>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</si>
  <si>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</si>
  <si>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</si>
  <si>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</si>
  <si>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</si>
  <si>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</si>
  <si>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</si>
  <si>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</si>
  <si>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</si>
  <si>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</si>
  <si>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</si>
  <si>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</si>
  <si>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</si>
  <si>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</si>
  <si>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</si>
  <si>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</si>
  <si>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</si>
  <si>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</si>
  <si>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</si>
  <si>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</si>
  <si>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</si>
  <si>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</si>
  <si>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</si>
  <si>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</si>
  <si>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</si>
  <si>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</si>
  <si>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</si>
  <si>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</si>
  <si>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</si>
  <si>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</si>
  <si>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</si>
  <si>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</si>
  <si>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</si>
  <si>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</si>
  <si>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</si>
  <si>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</si>
  <si>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</si>
  <si>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</si>
  <si>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</si>
  <si>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</si>
  <si>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</si>
  <si>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</si>
  <si>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</si>
  <si>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</si>
  <si>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</si>
  <si>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</si>
  <si>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</si>
  <si>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</si>
  <si>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</si>
  <si>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</si>
  <si>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</si>
  <si>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</si>
  <si>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</si>
  <si>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</si>
  <si>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</si>
  <si>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</si>
  <si>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</si>
  <si>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</si>
  <si>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</si>
  <si>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</si>
  <si>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</si>
  <si>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</si>
  <si>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</si>
  <si>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</si>
  <si>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</si>
  <si>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</si>
  <si>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</si>
  <si>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</si>
  <si>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</si>
  <si>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</si>
  <si>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</si>
  <si>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</si>
  <si>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</si>
  <si>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</si>
  <si>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</si>
  <si>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</si>
  <si>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</si>
  <si>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</si>
  <si>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</si>
  <si>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</si>
  <si>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</si>
  <si>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</si>
  <si>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</si>
  <si>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</si>
  <si>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</si>
  <si>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</si>
  <si>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</si>
  <si>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</si>
  <si>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</si>
  <si>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</si>
  <si>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</si>
  <si>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</si>
  <si>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</si>
  <si>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</si>
  <si>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</si>
  <si>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</si>
  <si>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</si>
  <si>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</si>
  <si>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</si>
  <si>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</si>
  <si>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</si>
  <si>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</si>
  <si>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</si>
  <si>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</si>
  <si>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</si>
  <si>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</si>
  <si>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</si>
  <si>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</si>
  <si>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</si>
  <si>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</si>
  <si>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</si>
  <si>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</si>
  <si>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</si>
  <si>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</si>
  <si>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</si>
  <si>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</si>
  <si>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</si>
  <si>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</si>
  <si>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</si>
  <si>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</si>
  <si>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</si>
  <si>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</si>
  <si>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</si>
  <si>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</si>
  <si>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</si>
  <si>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</si>
  <si>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</si>
  <si>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</si>
  <si>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</si>
  <si>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</si>
  <si>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</si>
  <si>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</si>
  <si>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</si>
  <si>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</si>
  <si>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</si>
  <si>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</si>
  <si>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</si>
  <si>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</si>
  <si>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</si>
  <si>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</si>
  <si>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</si>
  <si>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</si>
  <si>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</si>
  <si>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</si>
  <si>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</si>
  <si>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</si>
  <si>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</si>
  <si>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</si>
  <si>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</si>
  <si>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</si>
  <si>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</si>
  <si>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</si>
  <si>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</si>
  <si>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</si>
  <si>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</si>
  <si>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</si>
  <si>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</si>
  <si>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</si>
  <si>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</si>
  <si>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</si>
  <si>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</si>
  <si>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</si>
  <si>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</si>
  <si>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</si>
  <si>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</si>
  <si>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</si>
  <si>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</si>
  <si>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</si>
  <si>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</si>
  <si>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</si>
  <si>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</si>
  <si>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</si>
  <si>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</si>
  <si>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</si>
  <si>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</si>
  <si>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</si>
  <si>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</si>
  <si>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</si>
  <si>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</si>
  <si>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</si>
  <si>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</si>
  <si>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</si>
  <si>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</si>
  <si>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</si>
  <si>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</si>
  <si>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</si>
  <si>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</si>
  <si>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</si>
  <si>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</si>
  <si>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</si>
  <si>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</si>
  <si>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</si>
  <si>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</si>
  <si>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</si>
  <si>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</si>
  <si>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</si>
  <si>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</si>
  <si>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</si>
  <si>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</si>
  <si>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</si>
  <si>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</si>
  <si>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</si>
  <si>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</si>
  <si>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</si>
  <si>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</si>
  <si>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</si>
  <si>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</si>
  <si>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</si>
  <si>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</si>
  <si>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</si>
  <si>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</si>
  <si>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</si>
  <si>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</si>
  <si>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</si>
  <si>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</si>
  <si>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</si>
  <si>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</si>
  <si>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</si>
  <si>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</si>
  <si>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</si>
  <si>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</si>
  <si>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</si>
  <si>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</si>
  <si>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</si>
  <si>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</si>
  <si>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</si>
  <si>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</si>
  <si>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</si>
  <si>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</si>
  <si>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</si>
  <si>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</si>
  <si>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</si>
  <si>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</si>
  <si>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</si>
  <si>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</si>
  <si>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</si>
  <si>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</si>
  <si>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</si>
  <si>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</si>
  <si>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</si>
  <si>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</si>
  <si>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</si>
  <si>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</si>
  <si>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</si>
  <si>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</si>
  <si>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</si>
  <si>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</si>
  <si>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</si>
  <si>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</si>
  <si>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</si>
  <si>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</si>
  <si>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</si>
  <si>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</si>
  <si>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</si>
  <si>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</si>
  <si>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</si>
  <si>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</si>
  <si>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</si>
  <si>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</si>
  <si>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</si>
  <si>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</si>
  <si>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</si>
  <si>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</si>
  <si>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</si>
  <si>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</si>
  <si>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</si>
  <si>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</si>
  <si>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</si>
  <si>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</si>
  <si>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</si>
  <si>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</si>
  <si>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</si>
  <si>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</si>
  <si>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</si>
  <si>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</si>
  <si>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</si>
  <si>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</si>
  <si>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</si>
  <si>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</si>
  <si>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</si>
  <si>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</si>
  <si>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</si>
  <si>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</si>
  <si>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</si>
  <si>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</si>
  <si>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</si>
  <si>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</si>
  <si>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</si>
  <si>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</si>
  <si>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</si>
  <si>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</si>
  <si>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</si>
  <si>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</si>
  <si>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</si>
  <si>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</si>
  <si>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</si>
  <si>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</si>
  <si>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</si>
  <si>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</si>
  <si>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</si>
  <si>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</si>
  <si>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</si>
  <si>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</si>
  <si>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</si>
  <si>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</si>
  <si>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</si>
  <si>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</si>
  <si>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</si>
  <si>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</si>
  <si>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</si>
  <si>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</si>
  <si>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</si>
  <si>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</si>
  <si>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</si>
  <si>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</si>
  <si>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</si>
  <si>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</si>
  <si>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</si>
  <si>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</si>
  <si>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</si>
  <si>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</si>
  <si>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</si>
  <si>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</si>
  <si>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</si>
  <si>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</si>
  <si>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</si>
  <si>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</si>
  <si>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</si>
  <si>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</si>
  <si>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</si>
  <si>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</si>
  <si>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</si>
  <si>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</si>
  <si>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</si>
  <si>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</si>
  <si>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</si>
  <si>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</si>
  <si>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</si>
  <si>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</si>
  <si>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</si>
  <si>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</si>
  <si>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</si>
  <si>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</si>
  <si>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</si>
  <si>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</si>
  <si>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</si>
  <si>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</si>
  <si>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</si>
  <si>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</si>
  <si>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</si>
  <si>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</si>
  <si>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</si>
  <si>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</si>
  <si>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</si>
  <si>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</si>
  <si>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</si>
  <si>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</si>
  <si>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</si>
  <si>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</si>
  <si>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</si>
  <si>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</si>
  <si>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</si>
  <si>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</si>
  <si>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</si>
  <si>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</si>
  <si>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</si>
  <si>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</si>
  <si>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</si>
  <si>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</si>
  <si>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</si>
  <si>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</si>
  <si>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</si>
  <si>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</si>
  <si>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</si>
  <si>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</si>
  <si>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</si>
  <si>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</si>
  <si>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</si>
  <si>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</si>
  <si>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</si>
  <si>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</si>
  <si>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</si>
  <si>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</si>
  <si>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</si>
  <si>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</si>
  <si>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</si>
  <si>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</si>
  <si>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</si>
  <si>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</si>
  <si>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</si>
  <si>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</si>
  <si>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</si>
  <si>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</si>
  <si>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</si>
  <si>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</si>
  <si>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</si>
  <si>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</si>
  <si>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</si>
  <si>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</si>
  <si>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</si>
  <si>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</si>
  <si>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</si>
  <si>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</si>
  <si>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</si>
  <si>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</si>
  <si>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</si>
  <si>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</si>
  <si>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</si>
  <si>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</si>
  <si>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</si>
  <si>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</si>
  <si>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</si>
  <si>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</si>
  <si>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</si>
  <si>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</si>
  <si>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</si>
  <si>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</si>
  <si>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</si>
  <si>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</si>
  <si>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</si>
  <si>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</si>
  <si>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</si>
  <si>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</si>
  <si>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</si>
  <si>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</si>
  <si>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</si>
  <si>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</si>
  <si>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</si>
  <si>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</si>
  <si>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</si>
  <si>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</si>
  <si>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</si>
  <si>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</si>
  <si>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</si>
  <si>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</si>
  <si>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</si>
  <si>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</si>
  <si>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</si>
  <si>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</si>
  <si>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</si>
  <si>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</si>
  <si>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</si>
  <si>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</si>
  <si>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</si>
  <si>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</si>
  <si>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</si>
  <si>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</si>
  <si>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</si>
  <si>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</si>
  <si>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</si>
  <si>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</si>
  <si>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</si>
  <si>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</si>
  <si>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</si>
  <si>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</si>
  <si>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</si>
  <si>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</si>
  <si>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</si>
  <si>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</si>
  <si>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</si>
  <si>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</si>
  <si>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</si>
  <si>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</si>
  <si>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</si>
  <si>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</si>
  <si>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</si>
  <si>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</si>
  <si>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</si>
  <si>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</si>
  <si>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</si>
  <si>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</si>
  <si>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</si>
  <si>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</si>
  <si>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</si>
  <si>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</si>
  <si>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</si>
  <si>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</si>
  <si>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</si>
  <si>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</si>
  <si>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</si>
  <si>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</si>
  <si>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</si>
  <si>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</si>
  <si>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</si>
  <si>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</si>
  <si>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</si>
  <si>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</si>
  <si>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</si>
  <si>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</si>
  <si>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</si>
  <si>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</si>
  <si>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</si>
  <si>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</si>
  <si>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</si>
  <si>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</si>
  <si>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</si>
  <si>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</si>
  <si>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</si>
  <si>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</si>
  <si>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</si>
  <si>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</si>
  <si>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</si>
  <si>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</si>
  <si>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</si>
  <si>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</si>
  <si>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</si>
  <si>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</si>
  <si>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</si>
  <si>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</si>
  <si>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</si>
  <si>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</si>
  <si>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</si>
  <si>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</si>
  <si>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</si>
  <si>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</si>
  <si>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</si>
  <si>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</si>
  <si>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</si>
  <si>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</si>
  <si>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</si>
  <si>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</si>
  <si>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</si>
  <si>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</si>
  <si>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</si>
  <si>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</si>
  <si>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</si>
  <si>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</si>
  <si>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</si>
  <si>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</si>
  <si>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</si>
  <si>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</si>
  <si>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</si>
  <si>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</si>
  <si>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</si>
  <si>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</si>
  <si>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</si>
  <si>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</si>
  <si>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</si>
  <si>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</si>
  <si>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</si>
  <si>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</si>
  <si>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</si>
  <si>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</si>
  <si>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</si>
  <si>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</si>
  <si>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</si>
  <si>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</si>
  <si>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</si>
  <si>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</si>
  <si>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</si>
  <si>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</si>
  <si>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</si>
  <si>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</si>
  <si>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</si>
  <si>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</si>
  <si>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</si>
  <si>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</si>
  <si>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</si>
  <si>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</si>
  <si>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</si>
  <si>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</si>
  <si>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</si>
  <si>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</si>
  <si>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</si>
  <si>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</si>
  <si>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</si>
  <si>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</si>
  <si>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</si>
  <si>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</si>
  <si>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</si>
  <si>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</si>
  <si>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</si>
  <si>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</si>
  <si>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</si>
  <si>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</si>
  <si>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</si>
  <si>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</si>
  <si>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</si>
  <si>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</si>
  <si>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</si>
  <si>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</si>
  <si>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</si>
  <si>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</si>
  <si>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</si>
  <si>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</si>
  <si>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</si>
  <si>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</si>
  <si>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</si>
  <si>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</si>
  <si>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</si>
  <si>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</si>
  <si>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</si>
  <si>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</si>
  <si>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</si>
  <si>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</si>
  <si>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</si>
  <si>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</si>
  <si>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</si>
  <si>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</si>
  <si>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</si>
  <si>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</si>
  <si>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</si>
  <si>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</si>
  <si>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</si>
  <si>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</si>
  <si>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</si>
  <si>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</si>
  <si>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</si>
  <si>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</si>
  <si>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</si>
  <si>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</si>
  <si>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</si>
  <si>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</si>
  <si>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</si>
  <si>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</si>
  <si>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</si>
  <si>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</si>
  <si>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</si>
  <si>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</si>
  <si>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</si>
  <si>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</si>
  <si>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</si>
  <si>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</si>
  <si>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</si>
  <si>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</si>
  <si>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</si>
  <si>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</si>
  <si>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</si>
  <si>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</si>
  <si>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</si>
  <si>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</si>
  <si>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</si>
  <si>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</si>
  <si>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</si>
  <si>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</si>
  <si>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</si>
  <si>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</si>
  <si>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</si>
  <si>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</si>
  <si>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</si>
  <si>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</si>
  <si>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</si>
  <si>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</si>
  <si>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</si>
  <si>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</si>
  <si>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</si>
  <si>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</si>
  <si>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</si>
  <si>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</si>
  <si>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</si>
  <si>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</si>
  <si>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</si>
  <si>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</si>
  <si>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</si>
  <si>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</si>
  <si>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</si>
  <si>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</si>
  <si>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</si>
  <si>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</si>
  <si>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</si>
  <si>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</si>
  <si>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</si>
  <si>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</si>
  <si>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</si>
  <si>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</si>
  <si>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</si>
  <si>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</si>
  <si>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</si>
  <si>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</si>
  <si>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</si>
  <si>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</si>
  <si>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</si>
  <si>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</si>
  <si>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</si>
  <si>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</si>
  <si>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</si>
  <si>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</si>
  <si>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</si>
  <si>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</si>
  <si>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</si>
  <si>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</si>
  <si>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</si>
  <si>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</si>
  <si>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</si>
  <si>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</si>
  <si>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</si>
  <si>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</si>
  <si>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</si>
  <si>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</si>
  <si>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</si>
  <si>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</si>
  <si>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</si>
  <si>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</si>
  <si>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</si>
  <si>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</si>
  <si>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</si>
  <si>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</si>
  <si>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</si>
  <si>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</si>
  <si>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</si>
  <si>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</si>
  <si>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</si>
  <si>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</si>
  <si>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</si>
  <si>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</si>
  <si>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</si>
  <si>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</si>
  <si>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</si>
  <si>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</si>
  <si>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</si>
  <si>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</si>
  <si>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</si>
  <si>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</si>
  <si>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</si>
  <si>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</si>
  <si>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</si>
  <si>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</si>
  <si>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</si>
  <si>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</si>
  <si>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</si>
  <si>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</si>
  <si>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</si>
  <si>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</si>
  <si>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</si>
  <si>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</si>
  <si>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</si>
  <si>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</si>
  <si>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</si>
  <si>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</si>
  <si>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</si>
  <si>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</si>
  <si>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</si>
  <si>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</si>
  <si>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</si>
  <si>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</si>
  <si>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</si>
  <si>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</si>
  <si>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</si>
  <si>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</si>
  <si>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</si>
  <si>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</si>
  <si>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</si>
  <si>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</si>
  <si>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</si>
  <si>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</si>
  <si>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</si>
  <si>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</si>
  <si>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</si>
  <si>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</si>
  <si>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</si>
  <si>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</si>
  <si>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</si>
  <si>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</si>
  <si>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</si>
  <si>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</si>
  <si>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</si>
  <si>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</si>
  <si>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</si>
  <si>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</si>
  <si>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</si>
  <si>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</si>
  <si>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</si>
  <si>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</si>
  <si>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</si>
  <si>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</si>
  <si>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</si>
  <si>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</si>
  <si>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</si>
  <si>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</si>
  <si>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</si>
  <si>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</si>
  <si>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</si>
  <si>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</si>
  <si>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</si>
  <si>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</si>
  <si>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</si>
  <si>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</si>
  <si>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</si>
  <si>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</si>
  <si>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</si>
  <si>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</si>
  <si>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</si>
  <si>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</si>
  <si>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</si>
  <si>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</si>
  <si>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</si>
  <si>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</si>
  <si>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</si>
  <si>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</si>
  <si>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</si>
  <si>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</si>
  <si>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</si>
  <si>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</si>
  <si>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</si>
  <si>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</si>
  <si>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</si>
  <si>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</si>
  <si>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</si>
  <si>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</si>
  <si>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</si>
  <si>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</si>
  <si>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</si>
  <si>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</si>
  <si>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</si>
  <si>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</si>
  <si>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</si>
  <si>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</si>
  <si>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</si>
  <si>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</si>
  <si>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</si>
  <si>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</si>
  <si>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</si>
  <si>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</si>
  <si>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</si>
  <si>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</si>
  <si>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</si>
  <si>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</si>
  <si>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</si>
  <si>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</si>
  <si>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</si>
  <si>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</si>
  <si>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</si>
  <si>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</si>
  <si>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</si>
  <si>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</si>
  <si>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</si>
  <si>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</si>
  <si>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</si>
  <si>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</si>
  <si>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</si>
  <si>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</si>
  <si>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</si>
  <si>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</si>
  <si>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</si>
  <si>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</si>
  <si>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</si>
  <si>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</si>
  <si>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</si>
  <si>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</si>
  <si>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</si>
  <si>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</si>
  <si>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</si>
  <si>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</si>
  <si>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</si>
  <si>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</si>
  <si>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</si>
  <si>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</si>
  <si>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</si>
  <si>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</si>
  <si>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</si>
  <si>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</si>
  <si>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</si>
  <si>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</si>
  <si>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</si>
  <si>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</si>
  <si>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</si>
  <si>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</si>
  <si>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</si>
  <si>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</si>
  <si>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</si>
  <si>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</si>
  <si>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</si>
  <si>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</si>
  <si>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</si>
  <si>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</si>
  <si>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</si>
  <si>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</si>
  <si>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</si>
  <si>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</si>
  <si>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</si>
  <si>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</si>
  <si>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</si>
  <si>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</si>
  <si>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</si>
  <si>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</si>
  <si>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</si>
  <si>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</si>
  <si>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</si>
  <si>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</si>
  <si>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</si>
  <si>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</si>
  <si>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</si>
  <si>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</si>
  <si>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</si>
  <si>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</si>
  <si>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</si>
  <si>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</si>
  <si>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</si>
  <si>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</si>
  <si>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</si>
  <si>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</si>
  <si>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</si>
  <si>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</si>
  <si>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</si>
  <si>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</si>
  <si>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</si>
  <si>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</si>
  <si>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</si>
  <si>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</si>
  <si>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</si>
  <si>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</si>
  <si>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</si>
  <si>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</si>
  <si>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</si>
  <si>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</si>
  <si>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</si>
  <si>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</si>
  <si>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</si>
  <si>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</si>
  <si>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</si>
  <si>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</si>
  <si>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</si>
  <si>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</si>
  <si>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</si>
  <si>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</si>
  <si>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</si>
  <si>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</si>
  <si>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</si>
  <si>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</si>
  <si>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</si>
  <si>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</si>
  <si>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</si>
  <si>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</si>
  <si>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</si>
  <si>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</si>
  <si>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</si>
  <si>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</si>
  <si>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</si>
  <si>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</si>
  <si>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</si>
  <si>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</si>
  <si>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</si>
  <si>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</si>
  <si>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</si>
  <si>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</si>
  <si>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</si>
  <si>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</si>
  <si>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</si>
  <si>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</si>
  <si>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</si>
  <si>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</si>
  <si>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</si>
  <si>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</si>
  <si>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</si>
  <si>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</si>
  <si>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</si>
  <si>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</si>
  <si>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</si>
  <si>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</si>
  <si>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</si>
  <si>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</si>
  <si>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</si>
  <si>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</si>
  <si>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</si>
  <si>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</si>
  <si>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</si>
  <si>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</si>
  <si>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</si>
  <si>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</si>
  <si>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</si>
  <si>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</si>
  <si>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</si>
  <si>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</si>
  <si>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</si>
  <si>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</si>
  <si>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</si>
  <si>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</si>
  <si>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</si>
  <si>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</si>
  <si>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</si>
  <si>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</si>
  <si>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</si>
  <si>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</si>
  <si>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</si>
  <si>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</si>
  <si>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</si>
  <si>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</si>
  <si>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</si>
  <si>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</si>
  <si>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</si>
  <si>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</si>
  <si>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</si>
  <si>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</si>
  <si>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</si>
  <si>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</si>
  <si>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</si>
  <si>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</si>
  <si>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</si>
  <si>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</si>
  <si>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</si>
  <si>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</si>
  <si>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</si>
  <si>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</si>
  <si>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</si>
  <si>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</si>
  <si>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</si>
  <si>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</si>
  <si>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</si>
  <si>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</si>
  <si>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</si>
  <si>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</si>
  <si>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</si>
  <si>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</si>
  <si>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</si>
  <si>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</si>
  <si>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</si>
  <si>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</si>
  <si>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</si>
  <si>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</si>
  <si>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</si>
  <si>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</si>
  <si>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</si>
  <si>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</si>
  <si>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</si>
  <si>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</si>
  <si>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</si>
  <si>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</si>
  <si>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</si>
  <si>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</si>
  <si>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</si>
  <si>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</si>
  <si>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</si>
  <si>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</si>
  <si>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</si>
  <si>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</si>
  <si>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</si>
  <si>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</si>
  <si>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</si>
  <si>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</si>
  <si>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</si>
  <si>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</si>
  <si>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</si>
  <si>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</si>
  <si>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</si>
  <si>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</si>
  <si>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</si>
  <si>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</si>
  <si>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</si>
  <si>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</si>
  <si>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</si>
  <si>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</si>
  <si>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</si>
  <si>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</si>
  <si>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</si>
  <si>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</si>
  <si>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</si>
  <si>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</si>
  <si>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</si>
  <si>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</si>
  <si>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</si>
  <si>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</si>
  <si>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</si>
  <si>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</si>
  <si>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</si>
  <si>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</si>
  <si>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</si>
  <si>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</si>
  <si>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</si>
  <si>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</si>
  <si>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</si>
  <si>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</si>
  <si>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</si>
  <si>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</si>
  <si>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</si>
  <si>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</si>
  <si>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</si>
  <si>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</si>
  <si>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</si>
  <si>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</si>
  <si>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</si>
  <si>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</si>
  <si>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</si>
  <si>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</si>
  <si>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</si>
  <si>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</si>
  <si>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</si>
  <si>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</si>
  <si>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</si>
  <si>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</si>
  <si>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</si>
  <si>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</si>
  <si>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</si>
  <si>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</si>
  <si>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</si>
  <si>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</si>
  <si>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</si>
  <si>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</si>
  <si>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</si>
  <si>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</si>
  <si>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</si>
  <si>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</si>
  <si>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</si>
  <si>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</si>
  <si>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</si>
  <si>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</si>
  <si>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</si>
  <si>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</si>
  <si>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</si>
  <si>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</si>
  <si>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</si>
  <si>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</si>
  <si>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</si>
  <si>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</si>
  <si>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</si>
  <si>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</si>
  <si>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</si>
  <si>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</si>
  <si>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</si>
  <si>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</si>
  <si>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</si>
  <si>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</si>
  <si>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</si>
  <si>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</si>
  <si>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</si>
  <si>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</si>
  <si>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</si>
  <si>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</si>
  <si>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</si>
  <si>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</si>
  <si>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</si>
  <si>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</si>
  <si>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</si>
  <si>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</si>
  <si>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</si>
  <si>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</si>
  <si>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</si>
  <si>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</si>
  <si>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</si>
  <si>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</si>
  <si>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</si>
  <si>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</si>
  <si>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</si>
  <si>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</si>
  <si>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</si>
  <si>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</si>
  <si>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</si>
  <si>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</si>
  <si>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</si>
  <si>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</si>
  <si>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</si>
  <si>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</si>
  <si>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</si>
  <si>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</si>
  <si>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</si>
  <si>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</si>
  <si>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</si>
  <si>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</si>
  <si>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</si>
  <si>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</si>
  <si>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</si>
  <si>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</si>
  <si>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</si>
  <si>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</si>
  <si>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</si>
  <si>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</si>
  <si>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</si>
  <si>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</si>
  <si>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</si>
  <si>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</si>
  <si>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</si>
  <si>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</si>
  <si>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</si>
  <si>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</si>
  <si>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</si>
  <si>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</si>
  <si>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</si>
  <si>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</si>
  <si>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</si>
  <si>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</si>
  <si>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</si>
  <si>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</si>
  <si>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</si>
  <si>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</si>
  <si>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</si>
  <si>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</si>
  <si>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</si>
  <si>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</si>
  <si>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</si>
  <si>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</si>
  <si>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</si>
  <si>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</si>
  <si>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</si>
  <si>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</si>
  <si>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</si>
  <si>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</si>
  <si>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</si>
  <si>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</si>
  <si>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</si>
  <si>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</si>
  <si>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</si>
  <si>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</si>
  <si>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</si>
  <si>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</si>
  <si>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</si>
  <si>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</si>
  <si>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</si>
  <si>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</si>
  <si>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</si>
  <si>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</si>
  <si>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</si>
  <si>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</si>
  <si>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</si>
  <si>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</si>
  <si>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</si>
  <si>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</si>
  <si>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</si>
  <si>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</si>
  <si>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</si>
  <si>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</si>
  <si>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</si>
  <si>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</si>
  <si>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</si>
  <si>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</si>
  <si>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</si>
  <si>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</si>
  <si>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</si>
  <si>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</si>
  <si>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</si>
  <si>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</si>
  <si>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</si>
  <si>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</si>
  <si>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</si>
  <si>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</si>
  <si>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</si>
  <si>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</si>
  <si>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</si>
  <si>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</si>
  <si>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</si>
  <si>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</si>
  <si>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</si>
  <si>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</si>
  <si>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</si>
  <si>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</si>
  <si>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</si>
  <si>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</si>
  <si>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</si>
  <si>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</si>
  <si>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</si>
  <si>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</si>
  <si>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</si>
  <si>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</si>
  <si>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</si>
  <si>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</si>
  <si>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</si>
  <si>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</si>
  <si>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</si>
  <si>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</si>
  <si>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</si>
  <si>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</si>
  <si>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</si>
  <si>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</si>
  <si>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</si>
  <si>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</si>
  <si>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</si>
  <si>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</si>
  <si>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</si>
  <si>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</si>
  <si>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</si>
  <si>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</si>
  <si>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</si>
  <si>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</si>
  <si>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</si>
  <si>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</si>
  <si>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</si>
  <si>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</si>
  <si>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</si>
  <si>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</si>
  <si>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</si>
  <si>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</si>
  <si>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</si>
  <si>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</si>
  <si>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</si>
  <si>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</si>
  <si>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</si>
  <si>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</si>
  <si>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</si>
  <si>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</si>
  <si>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</si>
  <si>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</si>
  <si>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</si>
  <si>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</si>
  <si>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</si>
  <si>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</si>
  <si>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</si>
  <si>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</si>
  <si>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</si>
  <si>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</si>
  <si>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</si>
  <si>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</si>
  <si>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</si>
  <si>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</si>
  <si>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</si>
  <si>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</si>
  <si>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</si>
  <si>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</si>
  <si>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</si>
  <si>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</si>
  <si>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</si>
  <si>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</si>
  <si>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</si>
  <si>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</si>
  <si>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</si>
  <si>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</si>
  <si>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</si>
  <si>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</si>
  <si>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</si>
  <si>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</si>
  <si>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</si>
  <si>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</si>
  <si>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</si>
  <si>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</si>
  <si>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</si>
  <si>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</si>
  <si>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</si>
  <si>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</si>
  <si>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</si>
  <si>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</si>
  <si>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</si>
  <si>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</si>
  <si>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</si>
  <si>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</si>
  <si>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</si>
  <si>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</si>
  <si>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</si>
  <si>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</si>
  <si>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</si>
  <si>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</si>
  <si>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</si>
  <si>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</si>
  <si>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</si>
  <si>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</si>
  <si>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</si>
  <si>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</si>
  <si>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</si>
  <si>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</si>
  <si>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</si>
  <si>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</si>
  <si>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</si>
  <si>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</si>
  <si>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</si>
  <si>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</si>
  <si>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</si>
  <si>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</si>
  <si>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</si>
  <si>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</si>
  <si>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</si>
  <si>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</si>
  <si>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</si>
  <si>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</si>
  <si>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</si>
  <si>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</si>
  <si>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</si>
  <si>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</si>
  <si>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</si>
  <si>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</si>
  <si>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</si>
  <si>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</si>
  <si>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</si>
  <si>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</si>
  <si>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</si>
  <si>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</si>
  <si>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</si>
  <si>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</si>
  <si>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</si>
  <si>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</si>
  <si>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</si>
  <si>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</si>
  <si>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</si>
  <si>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</si>
  <si>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</si>
  <si>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</si>
  <si>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</si>
  <si>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</si>
  <si>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</si>
  <si>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</si>
  <si>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</si>
  <si>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</si>
  <si>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</si>
  <si>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</si>
  <si>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</si>
  <si>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</si>
  <si>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</si>
  <si>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</si>
  <si>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</si>
  <si>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</si>
  <si>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</si>
  <si>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</si>
  <si>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</si>
  <si>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</si>
  <si>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</si>
  <si>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</si>
  <si>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</si>
  <si>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</si>
  <si>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</si>
  <si>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</si>
  <si>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</si>
  <si>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</si>
  <si>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</si>
  <si>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</si>
  <si>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</si>
  <si>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</si>
  <si>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</si>
  <si>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</si>
  <si>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</si>
  <si>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</si>
  <si>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</si>
  <si>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</si>
  <si>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</si>
  <si>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</si>
  <si>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</si>
  <si>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</si>
  <si>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</si>
  <si>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</si>
  <si>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</si>
  <si>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</si>
  <si>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</si>
  <si>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</si>
  <si>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</si>
  <si>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</si>
  <si>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</si>
  <si>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</si>
  <si>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</si>
  <si>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</si>
  <si>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</si>
  <si>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</si>
  <si>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</si>
  <si>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</si>
  <si>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</si>
  <si>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</si>
  <si>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</si>
  <si>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</si>
  <si>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</si>
  <si>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</si>
  <si>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</si>
  <si>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</si>
  <si>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</si>
  <si>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</si>
  <si>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</si>
  <si>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</si>
  <si>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</si>
  <si>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</si>
  <si>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</si>
  <si>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</si>
  <si>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</si>
  <si>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</si>
  <si>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</si>
  <si>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</si>
  <si>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</si>
  <si>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</si>
  <si>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</si>
  <si>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</si>
  <si>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</si>
  <si>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</si>
  <si>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</si>
  <si>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</si>
  <si>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</si>
  <si>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</si>
  <si>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</si>
  <si>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</si>
  <si>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</si>
  <si>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</si>
  <si>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</si>
  <si>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</si>
  <si>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</si>
  <si>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</si>
  <si>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</si>
  <si>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</si>
  <si>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</si>
  <si>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</si>
  <si>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</si>
  <si>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</si>
  <si>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</si>
  <si>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</si>
  <si>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</si>
  <si>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</si>
  <si>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</si>
  <si>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</si>
  <si>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</si>
  <si>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</si>
  <si>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</si>
  <si>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</si>
  <si>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</si>
  <si>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</si>
  <si>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</si>
  <si>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</si>
  <si>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</si>
  <si>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</si>
  <si>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</si>
  <si>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</si>
  <si>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</si>
  <si>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</si>
  <si>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</si>
  <si>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</si>
  <si>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</si>
  <si>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</si>
  <si>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</si>
  <si>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</si>
  <si>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</si>
  <si>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</si>
  <si>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</si>
  <si>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</si>
  <si>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</si>
  <si>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</si>
  <si>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</si>
  <si>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</si>
  <si>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</si>
  <si>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</si>
  <si>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</si>
  <si>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</si>
  <si>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</si>
  <si>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</si>
  <si>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</si>
  <si>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</si>
  <si>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</si>
  <si>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</si>
  <si>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</si>
  <si>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</si>
  <si>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</si>
  <si>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</si>
  <si>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</si>
  <si>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</si>
  <si>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</si>
  <si>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</si>
  <si>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</si>
  <si>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</si>
  <si>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</si>
  <si>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</si>
  <si>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</si>
  <si>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</si>
  <si>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</si>
  <si>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</si>
  <si>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</si>
  <si>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</si>
  <si>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</si>
  <si>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</si>
  <si>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</si>
  <si>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</si>
  <si>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</si>
  <si>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</si>
  <si>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</si>
  <si>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</si>
  <si>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</si>
  <si>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</si>
  <si>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</si>
  <si>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</si>
  <si>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</si>
  <si>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</si>
  <si>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</si>
  <si>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</si>
  <si>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</si>
  <si>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</si>
  <si>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</si>
  <si>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</si>
  <si>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</si>
  <si>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</si>
  <si>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</si>
  <si>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</si>
  <si>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</si>
  <si>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</si>
  <si>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</si>
  <si>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</si>
  <si>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</si>
  <si>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</si>
  <si>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</si>
  <si>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</si>
  <si>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</si>
  <si>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</si>
  <si>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</si>
  <si>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</si>
  <si>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</si>
  <si>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</si>
  <si>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</si>
  <si>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</si>
  <si>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</si>
  <si>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</si>
  <si>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</si>
  <si>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</si>
  <si>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</si>
  <si>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</si>
  <si>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</si>
  <si>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</si>
  <si>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</si>
  <si>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</si>
  <si>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</si>
  <si>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</si>
  <si>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</si>
  <si>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</si>
  <si>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</si>
  <si>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</si>
  <si>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</si>
  <si>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</si>
  <si>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</si>
  <si>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</si>
  <si>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</si>
  <si>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</si>
  <si>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</si>
  <si>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</si>
  <si>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</si>
  <si>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</si>
  <si>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</si>
  <si>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</si>
  <si>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</si>
  <si>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</si>
  <si>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</si>
  <si>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</si>
  <si>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</si>
  <si>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</si>
  <si>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</si>
  <si>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</si>
  <si>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</si>
  <si>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</si>
  <si>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</si>
  <si>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</si>
  <si>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</si>
  <si>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</si>
  <si>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</si>
  <si>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</si>
  <si>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</si>
  <si>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</si>
  <si>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</si>
  <si>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</si>
  <si>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</si>
  <si>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</si>
  <si>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</si>
  <si>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</si>
  <si>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</si>
  <si>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</si>
  <si>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</si>
  <si>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</si>
  <si>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</si>
  <si>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</si>
  <si>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</si>
  <si>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</si>
  <si>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</si>
  <si>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</si>
  <si>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</si>
  <si>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</si>
  <si>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</si>
  <si>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</si>
  <si>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</si>
  <si>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</si>
  <si>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</si>
  <si>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</si>
  <si>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</si>
  <si>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</si>
  <si>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</si>
  <si>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</si>
  <si>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</si>
  <si>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</si>
  <si>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</si>
  <si>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</si>
  <si>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</si>
  <si>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</si>
  <si>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</si>
  <si>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</si>
  <si>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</si>
  <si>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</si>
  <si>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</si>
  <si>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</si>
  <si>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</si>
  <si>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</si>
  <si>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</si>
  <si>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</si>
  <si>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</si>
  <si>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</si>
  <si>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</si>
  <si>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</si>
  <si>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</si>
  <si>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</si>
  <si>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</si>
  <si>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</si>
  <si>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</si>
  <si>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</si>
  <si>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</si>
  <si>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</si>
  <si>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</si>
  <si>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</si>
  <si>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</si>
  <si>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</si>
  <si>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</si>
  <si>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</si>
  <si>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</si>
  <si>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</si>
  <si>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</si>
  <si>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</si>
  <si>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</si>
  <si>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</si>
  <si>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</si>
  <si>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</si>
  <si>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</si>
  <si>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</si>
  <si>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</si>
  <si>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</si>
  <si>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</si>
  <si>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</si>
  <si>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</si>
  <si>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</si>
  <si>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</si>
  <si>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</si>
  <si>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</si>
  <si>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</si>
  <si>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</si>
  <si>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</si>
  <si>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</si>
  <si>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</si>
  <si>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</si>
  <si>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</si>
  <si>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</si>
  <si>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</si>
  <si>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</si>
  <si>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</si>
  <si>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</si>
  <si>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</si>
  <si>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</si>
  <si>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</si>
  <si>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</si>
  <si>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</si>
  <si>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</si>
  <si>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</si>
  <si>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</si>
  <si>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</si>
  <si>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</si>
  <si>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</si>
  <si>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</si>
  <si>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</si>
  <si>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</si>
  <si>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</si>
  <si>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</si>
  <si>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</si>
  <si>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</si>
  <si>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</si>
  <si>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</si>
  <si>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</si>
  <si>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</si>
  <si>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</si>
  <si>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</si>
  <si>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</si>
  <si>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</si>
  <si>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</si>
  <si>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</si>
  <si>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</si>
  <si>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</si>
  <si>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</si>
  <si>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</si>
  <si>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</si>
  <si>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</si>
  <si>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</si>
  <si>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</si>
  <si>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</si>
  <si>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</si>
  <si>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</si>
  <si>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</si>
  <si>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</si>
  <si>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</si>
  <si>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</si>
  <si>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</si>
  <si>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</si>
  <si>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</si>
  <si>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</si>
  <si>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</si>
  <si>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</si>
  <si>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</si>
  <si>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</si>
  <si>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</si>
  <si>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</si>
  <si>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</si>
  <si>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</si>
  <si>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</si>
  <si>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</si>
  <si>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</si>
  <si>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</si>
  <si>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</si>
  <si>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</si>
  <si>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</si>
  <si>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</si>
  <si>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</si>
  <si>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</si>
  <si>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</si>
  <si>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</si>
  <si>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</si>
  <si>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</si>
  <si>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</si>
  <si>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</si>
  <si>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</si>
  <si>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</si>
  <si>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</si>
  <si>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</si>
  <si>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</si>
  <si>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</si>
  <si>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</si>
  <si>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</si>
  <si>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</si>
  <si>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</si>
  <si>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</si>
  <si>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</si>
  <si>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</si>
  <si>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</si>
  <si>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</si>
  <si>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</si>
  <si>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</si>
  <si>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</si>
  <si>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</si>
  <si>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</si>
  <si>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</si>
  <si>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</si>
  <si>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</si>
  <si>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</si>
  <si>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</si>
  <si>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</si>
  <si>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</si>
  <si>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</si>
  <si>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</si>
  <si>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</si>
  <si>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</si>
  <si>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</si>
  <si>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</si>
  <si>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</si>
  <si>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</si>
  <si>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</si>
  <si>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</si>
  <si>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</si>
  <si>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</si>
  <si>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</si>
  <si>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</si>
  <si>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</si>
  <si>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</si>
  <si>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</si>
  <si>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</si>
  <si>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</si>
  <si>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</si>
  <si>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</si>
  <si>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</si>
  <si>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</si>
  <si>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</si>
  <si>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</si>
  <si>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</si>
  <si>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</si>
  <si>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</si>
  <si>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</si>
  <si>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</si>
  <si>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</si>
  <si>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</si>
  <si>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</si>
  <si>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</si>
  <si>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</si>
  <si>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</si>
  <si>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</si>
  <si>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</si>
  <si>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</si>
  <si>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</si>
  <si>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</si>
  <si>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</si>
  <si>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</si>
  <si>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</si>
  <si>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</si>
  <si>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</si>
  <si>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</si>
  <si>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</si>
  <si>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</si>
  <si>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</si>
  <si>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</si>
  <si>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</si>
  <si>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</si>
  <si>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</si>
  <si>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</si>
  <si>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</si>
  <si>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</si>
  <si>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</si>
  <si>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</si>
  <si>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</si>
  <si>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</si>
  <si>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</si>
  <si>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</si>
  <si>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</si>
  <si>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</si>
  <si>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</si>
  <si>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</si>
  <si>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</si>
  <si>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</si>
  <si>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</si>
  <si>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</si>
  <si>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</si>
  <si>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</si>
  <si>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</si>
  <si>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</si>
  <si>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</si>
  <si>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</si>
  <si>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</si>
  <si>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</si>
  <si>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</si>
  <si>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</si>
  <si>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</si>
  <si>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</si>
  <si>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</si>
  <si>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</si>
  <si>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</si>
  <si>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</si>
  <si>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</si>
  <si>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</si>
  <si>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</si>
  <si>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</si>
  <si>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</si>
  <si>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</si>
  <si>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</si>
  <si>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</si>
  <si>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</si>
  <si>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</si>
  <si>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</si>
  <si>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</si>
  <si>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</si>
  <si>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</si>
  <si>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</si>
  <si>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</si>
  <si>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</si>
  <si>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</si>
  <si>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</si>
  <si>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</si>
  <si>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</si>
  <si>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</si>
  <si>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</si>
  <si>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</si>
  <si>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</si>
  <si>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</si>
  <si>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</si>
  <si>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</si>
  <si>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</si>
  <si>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</si>
  <si>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</si>
  <si>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</si>
  <si>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</si>
  <si>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</si>
  <si>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</si>
  <si>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</si>
  <si>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</si>
  <si>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</si>
  <si>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</si>
  <si>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</si>
  <si>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</si>
  <si>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</si>
  <si>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</si>
  <si>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</si>
  <si>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</si>
  <si>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</si>
  <si>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</si>
  <si>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</si>
  <si>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</si>
  <si>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</si>
  <si>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</si>
  <si>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</si>
  <si>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</si>
  <si>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</si>
  <si>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</si>
  <si>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</si>
  <si>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</si>
  <si>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</si>
  <si>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</si>
  <si>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</si>
  <si>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</si>
  <si>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</si>
  <si>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</si>
  <si>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</si>
  <si>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</si>
  <si>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</si>
  <si>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</si>
  <si>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</si>
  <si>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</si>
  <si>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</si>
  <si>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</si>
  <si>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</si>
  <si>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</si>
  <si>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</si>
  <si>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</si>
  <si>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</si>
  <si>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</si>
  <si>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</si>
  <si>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</si>
  <si>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</si>
  <si>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</si>
  <si>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</si>
  <si>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</si>
  <si>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</si>
  <si>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</si>
  <si>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</si>
  <si>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</si>
  <si>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</si>
  <si>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</si>
  <si>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</si>
  <si>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</si>
  <si>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</si>
  <si>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</si>
  <si>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</si>
  <si>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</si>
  <si>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</si>
  <si>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</si>
  <si>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</si>
  <si>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</si>
  <si>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</si>
  <si>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</si>
  <si>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</si>
  <si>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</si>
  <si>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</si>
  <si>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</si>
  <si>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</si>
  <si>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</si>
  <si>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</si>
  <si>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</si>
  <si>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</si>
  <si>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</si>
  <si>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</si>
  <si>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</si>
  <si>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</si>
  <si>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</si>
  <si>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</si>
  <si>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</si>
  <si>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</si>
  <si>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</si>
  <si>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</si>
  <si>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</si>
  <si>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</si>
  <si>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</si>
  <si>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</si>
  <si>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</si>
  <si>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</si>
  <si>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</si>
  <si>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</si>
  <si>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</si>
  <si>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</si>
  <si>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</si>
  <si>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</si>
  <si>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</si>
  <si>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</si>
  <si>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</si>
  <si>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</si>
  <si>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</si>
  <si>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</si>
  <si>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</si>
  <si>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</si>
  <si>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</si>
  <si>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</si>
  <si>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</si>
  <si>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</si>
  <si>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</si>
  <si>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</si>
  <si>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</si>
  <si>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</si>
  <si>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</si>
  <si>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</si>
  <si>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</si>
  <si>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</si>
  <si>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</si>
  <si>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</si>
  <si>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</si>
  <si>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</si>
  <si>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</si>
  <si>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</si>
  <si>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</si>
  <si>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</si>
  <si>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</si>
  <si>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</si>
  <si>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</si>
  <si>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</si>
  <si>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</si>
  <si>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</si>
  <si>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</si>
  <si>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</si>
  <si>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</si>
  <si>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</si>
  <si>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</si>
  <si>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</si>
  <si>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</si>
  <si>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</si>
  <si>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</si>
  <si>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</si>
  <si>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</si>
  <si>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</si>
  <si>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</si>
  <si>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</si>
  <si>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</si>
  <si>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</si>
  <si>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</si>
  <si>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</si>
  <si>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</si>
  <si>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</si>
  <si>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</si>
  <si>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</si>
  <si>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</si>
  <si>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</si>
  <si>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</si>
  <si>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</si>
  <si>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</si>
  <si>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</si>
  <si>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</si>
  <si>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</si>
  <si>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</si>
  <si>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</si>
  <si>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</si>
  <si>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</si>
  <si>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</si>
  <si>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</si>
  <si>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</si>
  <si>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</si>
  <si>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</si>
  <si>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</si>
  <si>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</si>
  <si>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</si>
  <si>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</si>
  <si>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</si>
  <si>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</si>
  <si>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</si>
  <si>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</si>
  <si>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</si>
  <si>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</si>
  <si>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</si>
  <si>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</si>
  <si>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</si>
  <si>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</si>
  <si>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</si>
  <si>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</si>
  <si>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</si>
  <si>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</si>
  <si>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</si>
  <si>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</si>
  <si>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</si>
  <si>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</si>
  <si>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</si>
  <si>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</si>
  <si>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</si>
  <si>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</si>
  <si>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</si>
  <si>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</si>
  <si>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</si>
  <si>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</si>
  <si>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</si>
  <si>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</si>
  <si>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</si>
  <si>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</si>
  <si>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</si>
  <si>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</si>
  <si>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</si>
  <si>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</si>
  <si>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</si>
  <si>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</si>
  <si>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</si>
  <si>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</si>
  <si>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</si>
  <si>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</si>
  <si>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</si>
  <si>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</si>
  <si>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</si>
  <si>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</si>
  <si>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</si>
  <si>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</si>
  <si>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</si>
  <si>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</si>
  <si>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</si>
  <si>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</si>
  <si>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</si>
  <si>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</si>
  <si>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</si>
  <si>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</si>
  <si>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</si>
  <si>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</si>
  <si>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</si>
  <si>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</si>
  <si>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</si>
  <si>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</si>
  <si>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</si>
  <si>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</si>
  <si>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</si>
  <si>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</si>
  <si>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</si>
  <si>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</si>
  <si>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</si>
  <si>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</si>
  <si>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</si>
  <si>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</si>
  <si>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</si>
  <si>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</si>
  <si>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</si>
  <si>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</si>
  <si>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</si>
  <si>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</si>
  <si>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</si>
  <si>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</si>
  <si>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</si>
  <si>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</si>
  <si>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</si>
  <si>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</si>
  <si>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</si>
  <si>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</si>
  <si>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</si>
  <si>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</si>
  <si>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</si>
  <si>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</si>
  <si>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</si>
  <si>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</si>
  <si>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</si>
  <si>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</si>
  <si>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</si>
  <si>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</si>
  <si>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</si>
  <si>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</si>
  <si>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</si>
  <si>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</si>
  <si>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</si>
  <si>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</si>
  <si>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</si>
  <si>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</si>
  <si>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</si>
  <si>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</si>
  <si>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</si>
  <si>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</si>
  <si>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</si>
  <si>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</si>
  <si>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</si>
  <si>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</si>
  <si>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</si>
  <si>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</si>
  <si>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</si>
  <si>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</si>
  <si>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</si>
  <si>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</si>
  <si>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</si>
  <si>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</si>
  <si>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</si>
  <si>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</si>
  <si>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</si>
  <si>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</si>
  <si>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</si>
  <si>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</si>
  <si>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</si>
  <si>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</si>
  <si>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</si>
  <si>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</si>
  <si>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</si>
  <si>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</si>
  <si>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</si>
  <si>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</si>
  <si>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</si>
  <si>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</si>
  <si>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</si>
  <si>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</si>
  <si>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</si>
  <si>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</si>
  <si>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</si>
  <si>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</si>
  <si>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</si>
  <si>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</si>
  <si>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</si>
  <si>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</si>
  <si>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</si>
  <si>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</si>
  <si>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</si>
  <si>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</si>
  <si>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</si>
  <si>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</si>
  <si>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</si>
  <si>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</si>
  <si>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</si>
  <si>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</si>
  <si>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</si>
  <si>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</si>
  <si>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</si>
  <si>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</si>
  <si>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</si>
  <si>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</si>
  <si>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</si>
  <si>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</si>
  <si>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</si>
  <si>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</si>
  <si>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</si>
  <si>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</si>
  <si>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</si>
  <si>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</si>
  <si>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</si>
  <si>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</si>
  <si>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</si>
  <si>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</si>
  <si>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</si>
  <si>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</si>
  <si>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</si>
  <si>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</si>
  <si>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</si>
  <si>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</si>
  <si>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</si>
  <si>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</si>
  <si>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</si>
  <si>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</si>
  <si>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</si>
  <si>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</si>
  <si>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</si>
  <si>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</si>
  <si>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</si>
  <si>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</si>
  <si>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</si>
  <si>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</si>
  <si>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</si>
  <si>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</si>
  <si>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</si>
  <si>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</si>
  <si>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</si>
  <si>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</si>
  <si>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</si>
  <si>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</si>
  <si>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</si>
  <si>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</si>
  <si>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</si>
  <si>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</si>
  <si>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</si>
  <si>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</si>
  <si>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</si>
  <si>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</si>
  <si>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</si>
  <si>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</si>
  <si>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</si>
  <si>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</si>
  <si>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</si>
  <si>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</si>
  <si>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</si>
  <si>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</si>
  <si>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</si>
  <si>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</si>
  <si>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</si>
  <si>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</si>
  <si>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</si>
  <si>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</si>
  <si>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</si>
  <si>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</si>
  <si>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</si>
  <si>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</si>
  <si>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</si>
  <si>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</si>
  <si>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</si>
  <si>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</si>
  <si>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</si>
  <si>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</si>
  <si>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</si>
  <si>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</si>
  <si>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</si>
  <si>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</si>
  <si>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</si>
  <si>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</si>
  <si>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</si>
  <si>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</si>
  <si>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</si>
  <si>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</si>
  <si>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</si>
  <si>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</si>
  <si>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</si>
  <si>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</si>
  <si>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</si>
  <si>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</si>
  <si>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</si>
  <si>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</si>
  <si>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</si>
  <si>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</si>
  <si>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</si>
  <si>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</si>
  <si>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</si>
  <si>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</si>
  <si>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</si>
  <si>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</si>
  <si>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</si>
  <si>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</si>
  <si>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</si>
  <si>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</si>
  <si>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</si>
  <si>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</si>
  <si>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</si>
  <si>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</si>
  <si>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</si>
  <si>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</si>
  <si>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</si>
  <si>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</si>
  <si>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</si>
  <si>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</si>
  <si>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</si>
  <si>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</si>
  <si>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</si>
  <si>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</si>
  <si>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</si>
  <si>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</si>
  <si>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</si>
  <si>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</si>
  <si>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</si>
  <si>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</si>
  <si>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</si>
  <si>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</si>
  <si>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</si>
  <si>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</si>
  <si>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</si>
  <si>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</si>
  <si>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</si>
  <si>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</si>
  <si>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</si>
  <si>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</si>
  <si>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</si>
  <si>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</si>
  <si>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</si>
  <si>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</si>
  <si>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</si>
  <si>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</si>
  <si>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</si>
  <si>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</si>
  <si>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</si>
  <si>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</si>
  <si>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</si>
  <si>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</si>
  <si>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</si>
  <si>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</si>
  <si>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</si>
  <si>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</si>
  <si>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</si>
  <si>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</si>
  <si>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</si>
  <si>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</si>
  <si>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</si>
  <si>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</si>
  <si>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</si>
  <si>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</si>
  <si>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</si>
  <si>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</si>
  <si>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</si>
  <si>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</si>
  <si>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</si>
  <si>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</si>
  <si>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</si>
  <si>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</si>
  <si>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</si>
  <si>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</si>
  <si>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</si>
  <si>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</si>
  <si>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</si>
  <si>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</si>
  <si>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</si>
  <si>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</si>
  <si>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</si>
  <si>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</si>
  <si>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</si>
  <si>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</si>
  <si>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</si>
  <si>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</si>
  <si>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</si>
  <si>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</si>
  <si>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</si>
  <si>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</si>
  <si>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</si>
  <si>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</si>
  <si>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</si>
  <si>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</si>
  <si>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</si>
  <si>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</si>
  <si>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</si>
  <si>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</si>
  <si>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</si>
  <si>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</si>
  <si>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</si>
  <si>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</si>
  <si>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</si>
  <si>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</si>
  <si>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</si>
  <si>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</si>
  <si>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</si>
  <si>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</si>
  <si>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</si>
  <si>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</si>
  <si>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</si>
  <si>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</si>
  <si>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</si>
  <si>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</si>
  <si>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</si>
  <si>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</si>
  <si>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</si>
  <si>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</si>
  <si>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</si>
  <si>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</si>
  <si>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</si>
  <si>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</si>
  <si>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</si>
  <si>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</si>
  <si>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</si>
  <si>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</si>
  <si>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</si>
  <si>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</si>
  <si>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</si>
  <si>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</si>
  <si>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</si>
  <si>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</si>
  <si>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</si>
  <si>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</si>
  <si>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</si>
  <si>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</si>
  <si>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</si>
  <si>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</si>
  <si>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</si>
  <si>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</si>
  <si>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</si>
  <si>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</si>
  <si>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</si>
  <si>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</si>
  <si>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</si>
  <si>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</si>
  <si>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</si>
  <si>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</si>
  <si>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</si>
  <si>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</si>
  <si>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</si>
  <si>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</si>
  <si>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</si>
  <si>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</si>
  <si>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</si>
  <si>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</si>
  <si>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</si>
  <si>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</si>
  <si>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</si>
  <si>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</si>
  <si>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</si>
  <si>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</si>
  <si>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</si>
  <si>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</si>
  <si>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</si>
  <si>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</si>
  <si>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</si>
  <si>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</si>
  <si>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</si>
  <si>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</si>
  <si>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</si>
  <si>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</si>
  <si>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</si>
  <si>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</si>
  <si>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</si>
  <si>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</si>
  <si>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</si>
  <si>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</si>
  <si>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</si>
  <si>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</si>
  <si>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</si>
  <si>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</si>
  <si>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</si>
  <si>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</si>
  <si>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</si>
  <si>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</si>
  <si>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</si>
  <si>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</si>
  <si>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</si>
  <si>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</si>
  <si>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</si>
  <si>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</si>
  <si>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</si>
  <si>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</si>
  <si>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</si>
  <si>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</si>
  <si>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</si>
  <si>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</si>
  <si>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</si>
  <si>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</si>
  <si>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</si>
  <si>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</si>
  <si>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</si>
  <si>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</si>
  <si>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</si>
  <si>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</si>
  <si>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</si>
  <si>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</si>
  <si>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</si>
  <si>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</si>
  <si>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</si>
  <si>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</si>
  <si>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</si>
  <si>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</si>
  <si>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</si>
  <si>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</si>
  <si>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</si>
  <si>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</si>
  <si>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</si>
  <si>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</si>
  <si>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</si>
  <si>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</si>
  <si>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</si>
  <si>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</si>
  <si>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</si>
  <si>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</si>
  <si>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</si>
  <si>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</si>
  <si>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</si>
  <si>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</si>
  <si>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</si>
  <si>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</si>
  <si>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</si>
  <si>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</si>
  <si>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</si>
  <si>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</si>
  <si>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</si>
  <si>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</si>
  <si>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</si>
  <si>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</si>
  <si>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</si>
  <si>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</si>
  <si>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</si>
  <si>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</si>
  <si>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</si>
  <si>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</si>
  <si>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</si>
  <si>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</si>
  <si>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</si>
  <si>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</si>
  <si>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</si>
  <si>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</si>
  <si>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</si>
  <si>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</si>
  <si>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</si>
  <si>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</si>
  <si>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</si>
  <si>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</si>
  <si>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</si>
  <si>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</si>
  <si>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</si>
  <si>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</si>
  <si>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</si>
  <si>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</si>
  <si>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</si>
  <si>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</si>
  <si>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</si>
  <si>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</si>
  <si>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</si>
  <si>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</si>
  <si>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</si>
  <si>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</si>
  <si>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</si>
  <si>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</si>
  <si>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</si>
  <si>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</si>
  <si>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</si>
  <si>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</si>
  <si>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</si>
  <si>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</si>
  <si>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</si>
  <si>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</si>
  <si>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</si>
  <si>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</si>
  <si>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</si>
  <si>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</si>
  <si>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</si>
  <si>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</si>
  <si>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</si>
  <si>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</si>
  <si>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</si>
  <si>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</si>
  <si>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</si>
  <si>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</si>
  <si>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</si>
  <si>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</si>
  <si>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</si>
  <si>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</si>
  <si>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</si>
  <si>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</si>
  <si>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</si>
  <si>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</si>
  <si>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</si>
  <si>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</si>
  <si>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</si>
  <si>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</si>
  <si>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</si>
  <si>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</si>
  <si>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</si>
  <si>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</si>
  <si>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</si>
  <si>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</si>
  <si>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</si>
  <si>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</si>
  <si>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</si>
  <si>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</si>
  <si>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</si>
  <si>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</si>
  <si>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</si>
  <si>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</si>
  <si>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</si>
  <si>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</si>
  <si>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</si>
  <si>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</si>
  <si>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</si>
  <si>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</si>
  <si>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</si>
  <si>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</si>
  <si>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</si>
  <si>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</si>
  <si>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</si>
  <si>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</si>
  <si>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</si>
  <si>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</si>
  <si>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</si>
  <si>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</si>
  <si>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</si>
  <si>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</si>
  <si>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</si>
  <si>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</si>
  <si>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</si>
  <si>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</si>
  <si>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</si>
  <si>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</si>
  <si>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</si>
  <si>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</si>
  <si>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</si>
  <si>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</si>
  <si>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</si>
  <si>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</si>
  <si>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</si>
  <si>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</si>
  <si>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</si>
  <si>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</si>
  <si>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</si>
  <si>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</si>
  <si>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</si>
  <si>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</si>
  <si>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</si>
  <si>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</si>
  <si>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</si>
  <si>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</si>
  <si>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</si>
  <si>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</si>
  <si>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</si>
  <si>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</si>
  <si>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</si>
  <si>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</si>
  <si>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</si>
  <si>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</si>
  <si>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</si>
  <si>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</si>
  <si>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</si>
  <si>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</si>
  <si>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</si>
  <si>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</si>
  <si>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</si>
  <si>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</si>
  <si>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</si>
  <si>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</si>
  <si>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</si>
  <si>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</si>
  <si>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</si>
  <si>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</si>
  <si>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</si>
  <si>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</si>
  <si>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</si>
  <si>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</si>
  <si>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</si>
  <si>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</si>
  <si>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</si>
  <si>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</si>
  <si>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</si>
  <si>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</si>
  <si>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</si>
  <si>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</si>
  <si>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</si>
  <si>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</si>
  <si>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</si>
  <si>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</si>
  <si>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</si>
  <si>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</si>
  <si>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</si>
  <si>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</si>
  <si>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</si>
  <si>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</si>
  <si>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</si>
  <si>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</si>
  <si>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</si>
  <si>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</si>
  <si>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</si>
  <si>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</si>
  <si>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</si>
  <si>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</si>
  <si>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</si>
  <si>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</si>
  <si>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</si>
  <si>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</si>
  <si>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</si>
  <si>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</si>
  <si>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</si>
  <si>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</si>
  <si>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</si>
  <si>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</si>
  <si>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</si>
  <si>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</si>
  <si>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</si>
  <si>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</si>
  <si>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</si>
  <si>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</si>
  <si>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</si>
  <si>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</si>
  <si>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</si>
  <si>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</si>
  <si>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</si>
  <si>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</si>
  <si>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</si>
  <si>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</si>
  <si>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</si>
  <si>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</si>
  <si>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</si>
  <si>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</si>
  <si>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</si>
  <si>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</si>
  <si>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</si>
  <si>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</si>
  <si>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</si>
  <si>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</si>
  <si>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</si>
  <si>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</si>
  <si>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</si>
  <si>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</si>
  <si>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</si>
  <si>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</si>
  <si>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</si>
  <si>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</si>
  <si>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</si>
  <si>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</si>
  <si>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</si>
  <si>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</si>
  <si>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</si>
  <si>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</si>
  <si>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</si>
  <si>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</si>
  <si>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</si>
  <si>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</si>
  <si>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</si>
  <si>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</si>
  <si>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</si>
  <si>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</si>
  <si>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</si>
  <si>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</si>
  <si>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</si>
  <si>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</si>
  <si>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</si>
  <si>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</si>
  <si>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</si>
  <si>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</si>
  <si>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</si>
  <si>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</si>
  <si>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</si>
  <si>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</si>
  <si>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</si>
  <si>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</si>
  <si>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</si>
  <si>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</si>
  <si>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</si>
  <si>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</si>
  <si>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</si>
  <si>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</si>
  <si>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</si>
  <si>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</si>
  <si>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</si>
  <si>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</si>
  <si>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</si>
  <si>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</si>
  <si>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</si>
  <si>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</si>
  <si>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</si>
  <si>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</si>
  <si>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</si>
  <si>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</si>
  <si>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</si>
  <si>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</si>
  <si>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</si>
  <si>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</si>
  <si>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</si>
  <si>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</si>
  <si>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</si>
  <si>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</si>
  <si>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</si>
  <si>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</si>
  <si>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</si>
  <si>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</si>
  <si>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</si>
  <si>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</si>
  <si>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</si>
  <si>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</si>
  <si>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</si>
  <si>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</si>
  <si>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</si>
  <si>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</si>
  <si>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</si>
  <si>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</si>
  <si>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</si>
  <si>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</si>
  <si>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</si>
  <si>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</si>
  <si>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</si>
  <si>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</si>
  <si>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</si>
  <si>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</si>
  <si>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</si>
  <si>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</si>
  <si>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</si>
  <si>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</si>
  <si>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</si>
  <si>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</si>
  <si>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</si>
  <si>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</si>
  <si>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</si>
  <si>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</si>
  <si>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</si>
  <si>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</si>
  <si>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</si>
  <si>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</si>
  <si>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</si>
  <si>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</si>
  <si>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</si>
  <si>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</si>
  <si>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</si>
  <si>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</si>
  <si>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</si>
  <si>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</si>
  <si>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</si>
  <si>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</si>
  <si>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</si>
  <si>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</si>
  <si>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</si>
  <si>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</si>
  <si>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</si>
  <si>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</si>
  <si>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</si>
  <si>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</si>
  <si>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</si>
  <si>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</si>
  <si>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</si>
  <si>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</si>
  <si>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</si>
  <si>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</si>
  <si>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</si>
  <si>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</si>
  <si>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</si>
  <si>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</si>
  <si>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</si>
  <si>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</si>
  <si>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</si>
  <si>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</si>
  <si>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</si>
  <si>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</si>
  <si>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</si>
  <si>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</si>
  <si>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</si>
  <si>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</si>
  <si>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</si>
  <si>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</si>
  <si>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</si>
  <si>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</si>
  <si>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</si>
  <si>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</si>
  <si>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</si>
  <si>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</si>
  <si>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</si>
  <si>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</si>
  <si>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</si>
  <si>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</si>
  <si>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</si>
  <si>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</si>
  <si>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</si>
  <si>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</si>
  <si>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</si>
  <si>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</si>
  <si>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</si>
  <si>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</si>
  <si>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</si>
  <si>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</si>
  <si>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</si>
  <si>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</si>
  <si>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</si>
  <si>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</si>
  <si>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</si>
  <si>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</si>
  <si>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</si>
  <si>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</si>
  <si>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</si>
  <si>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</si>
  <si>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</si>
  <si>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</si>
  <si>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</si>
  <si>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</si>
  <si>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</si>
  <si>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</si>
  <si>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</si>
  <si>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</si>
  <si>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</si>
  <si>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</si>
  <si>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</si>
  <si>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</si>
  <si>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</si>
  <si>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</si>
  <si>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</si>
  <si>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</si>
  <si>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</si>
  <si>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</si>
  <si>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</si>
  <si>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</si>
  <si>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</si>
  <si>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</si>
  <si>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</si>
  <si>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</si>
  <si>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</si>
  <si>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</si>
  <si>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</si>
  <si>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</si>
  <si>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</si>
  <si>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</si>
  <si>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</si>
  <si>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</si>
  <si>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</si>
  <si>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</si>
  <si>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</si>
  <si>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</si>
  <si>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</si>
  <si>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</si>
  <si>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</si>
  <si>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</si>
  <si>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</si>
  <si>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</si>
  <si>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</si>
  <si>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</si>
  <si>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</si>
  <si>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</si>
  <si>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</si>
  <si>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</si>
  <si>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</si>
  <si>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</si>
  <si>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</si>
  <si>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</si>
  <si>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</si>
  <si>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</si>
  <si>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</si>
  <si>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</si>
  <si>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</si>
  <si>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</si>
  <si>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</si>
  <si>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</si>
  <si>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</si>
  <si>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</si>
  <si>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</si>
  <si>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</si>
  <si>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</si>
  <si>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</si>
  <si>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</si>
  <si>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</si>
  <si>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</si>
  <si>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</si>
  <si>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</si>
  <si>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</si>
  <si>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</si>
  <si>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</si>
  <si>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</si>
  <si>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</si>
  <si>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</si>
  <si>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</si>
  <si>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</si>
  <si>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</si>
  <si>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</si>
  <si>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</si>
  <si>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</si>
  <si>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</si>
  <si>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</si>
  <si>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</si>
  <si>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</si>
  <si>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</si>
  <si>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</si>
  <si>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</si>
  <si>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</si>
  <si>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</si>
  <si>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</si>
  <si>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</si>
  <si>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</si>
  <si>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</si>
  <si>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</si>
  <si>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</si>
  <si>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</si>
  <si>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</si>
  <si>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</si>
  <si>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</si>
  <si>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</si>
  <si>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</si>
  <si>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</si>
  <si>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</si>
  <si>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</si>
  <si>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</si>
  <si>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</si>
  <si>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</si>
  <si>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</si>
  <si>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</si>
  <si>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</si>
  <si>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</si>
  <si>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</si>
  <si>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</si>
  <si>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</si>
  <si>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</si>
  <si>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</si>
  <si>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</si>
  <si>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</si>
  <si>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</si>
  <si>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</si>
  <si>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</si>
  <si>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</si>
  <si>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</si>
  <si>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</si>
  <si>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</si>
  <si>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</si>
  <si>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</si>
  <si>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</si>
  <si>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</si>
  <si>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</si>
  <si>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</si>
  <si>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</si>
  <si>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</si>
  <si>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</si>
  <si>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</si>
  <si>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</si>
  <si>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</si>
  <si>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</si>
  <si>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</si>
  <si>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</si>
  <si>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</si>
  <si>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</si>
  <si>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</si>
  <si>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</si>
  <si>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</si>
  <si>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</si>
  <si>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</si>
  <si>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</si>
  <si>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</si>
  <si>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</si>
  <si>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</si>
  <si>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</si>
  <si>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</si>
  <si>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</si>
  <si>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</si>
  <si>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</si>
  <si>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</si>
  <si>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</si>
  <si>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</si>
  <si>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</si>
  <si>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</si>
  <si>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</si>
  <si>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</si>
  <si>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</si>
  <si>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</si>
  <si>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</si>
  <si>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</si>
  <si>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</si>
  <si>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</si>
  <si>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</si>
  <si>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</si>
  <si>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</si>
  <si>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</si>
  <si>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</si>
  <si>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</si>
  <si>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</si>
  <si>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</si>
  <si>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</si>
  <si>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</si>
  <si>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</si>
  <si>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</si>
  <si>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</si>
  <si>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</si>
  <si>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</si>
  <si>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</si>
  <si>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</si>
  <si>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</si>
  <si>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</si>
  <si>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</si>
  <si>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</si>
  <si>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</si>
  <si>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</si>
  <si>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</si>
  <si>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</si>
  <si>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</si>
  <si>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</si>
  <si>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</si>
  <si>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</si>
  <si>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</si>
  <si>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</si>
  <si>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</si>
  <si>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</si>
  <si>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</si>
  <si>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</si>
  <si>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</si>
  <si>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</si>
  <si>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</si>
  <si>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</si>
  <si>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</si>
  <si>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</si>
  <si>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</si>
  <si>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</si>
  <si>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</si>
  <si>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</si>
  <si>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</si>
  <si>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</si>
  <si>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</si>
  <si>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</si>
  <si>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</si>
  <si>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</si>
  <si>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</si>
  <si>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</si>
  <si>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</si>
  <si>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</si>
  <si>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</si>
  <si>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</si>
  <si>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</si>
  <si>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</si>
  <si>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</si>
  <si>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</si>
  <si>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</si>
  <si>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</si>
  <si>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</si>
  <si>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</si>
  <si>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</si>
  <si>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</si>
  <si>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</si>
  <si>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</si>
  <si>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</si>
  <si>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</si>
  <si>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</si>
  <si>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</si>
  <si>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</si>
  <si>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</si>
  <si>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</si>
  <si>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</si>
  <si>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</si>
  <si>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</si>
  <si>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</si>
  <si>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</si>
  <si>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</si>
  <si>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</si>
  <si>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</si>
  <si>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</si>
  <si>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</si>
  <si>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</si>
  <si>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</si>
  <si>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</si>
  <si>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</si>
  <si>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</si>
  <si>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</si>
  <si>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</si>
  <si>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</si>
  <si>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</si>
  <si>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</si>
  <si>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</si>
  <si>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</si>
  <si>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</si>
  <si>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</si>
  <si>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</si>
  <si>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</si>
  <si>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</si>
  <si>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</si>
  <si>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</si>
  <si>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</si>
  <si>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</si>
  <si>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</si>
  <si>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</si>
  <si>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</si>
  <si>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</si>
  <si>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</si>
  <si>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</si>
  <si>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</si>
  <si>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</si>
  <si>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</si>
  <si>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</si>
  <si>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</si>
  <si>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</si>
  <si>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</si>
  <si>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</si>
  <si>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</si>
  <si>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</si>
  <si>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</si>
  <si>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</si>
  <si>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</si>
  <si>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</si>
  <si>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</si>
  <si>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</si>
  <si>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</si>
  <si>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</si>
  <si>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</si>
  <si>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</si>
  <si>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</si>
  <si>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</si>
  <si>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</si>
  <si>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</si>
  <si>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</si>
  <si>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</si>
  <si>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</si>
  <si>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</si>
  <si>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</si>
  <si>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</si>
  <si>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</si>
  <si>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</si>
  <si>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</si>
  <si>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</si>
  <si>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</si>
  <si>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</si>
  <si>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</si>
  <si>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</si>
  <si>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</si>
  <si>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</si>
  <si>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</si>
  <si>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</si>
  <si>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</si>
  <si>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</si>
  <si>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</si>
  <si>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</si>
  <si>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</si>
  <si>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</si>
  <si>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</si>
  <si>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</si>
  <si>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</si>
  <si>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</si>
  <si>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</si>
  <si>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</si>
  <si>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</si>
  <si>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</si>
  <si>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</si>
  <si>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</si>
  <si>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</si>
  <si>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</si>
  <si>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</si>
  <si>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</si>
  <si>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</si>
  <si>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</si>
  <si>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</si>
  <si>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</si>
  <si>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</si>
  <si>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</si>
  <si>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</si>
  <si>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</si>
  <si>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</si>
  <si>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</si>
  <si>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</si>
  <si>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</si>
  <si>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</si>
  <si>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</si>
  <si>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</si>
  <si>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</si>
  <si>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</si>
  <si>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</si>
  <si>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</si>
  <si>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</si>
  <si>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</si>
  <si>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</si>
  <si>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</si>
  <si>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</si>
  <si>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</si>
  <si>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</si>
  <si>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</si>
  <si>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</si>
  <si>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</si>
  <si>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</si>
  <si>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</si>
  <si>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</si>
  <si>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</si>
  <si>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</si>
  <si>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</si>
  <si>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</si>
  <si>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</si>
  <si>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</si>
  <si>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</si>
  <si>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</si>
  <si>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</si>
  <si>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</si>
  <si>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</si>
  <si>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</si>
  <si>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</si>
  <si>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</si>
  <si>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</si>
  <si>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</si>
  <si>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</si>
  <si>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</si>
  <si>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</si>
  <si>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</si>
  <si>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</si>
  <si>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</si>
  <si>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</si>
  <si>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</si>
  <si>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</si>
  <si>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</si>
  <si>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</si>
  <si>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</si>
  <si>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</si>
  <si>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</si>
  <si>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</si>
  <si>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</si>
  <si>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</si>
  <si>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</si>
  <si>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</si>
  <si>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</si>
  <si>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</si>
  <si>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</si>
  <si>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</si>
  <si>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</si>
  <si>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</si>
  <si>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</si>
  <si>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</si>
  <si>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</si>
  <si>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</si>
  <si>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</si>
  <si>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</si>
  <si>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</si>
  <si>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</si>
  <si>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</si>
  <si>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</si>
  <si>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</si>
  <si>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</si>
  <si>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</si>
  <si>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</si>
  <si>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</si>
  <si>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</si>
  <si>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</si>
  <si>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</si>
  <si>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</si>
  <si>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</si>
  <si>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</si>
  <si>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</si>
  <si>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</si>
  <si>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</si>
  <si>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</si>
  <si>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</si>
  <si>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</si>
  <si>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</si>
  <si>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</si>
  <si>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</si>
  <si>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</si>
  <si>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</si>
  <si>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</si>
  <si>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</si>
  <si>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</si>
  <si>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</si>
  <si>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</si>
  <si>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</si>
  <si>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</si>
  <si>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</si>
  <si>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</si>
  <si>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</si>
  <si>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</si>
  <si>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</si>
  <si>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</si>
  <si>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</si>
  <si>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</si>
  <si>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</si>
  <si>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</si>
  <si>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</si>
  <si>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</si>
  <si>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</si>
  <si>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</si>
  <si>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</si>
  <si>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</si>
  <si>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</si>
  <si>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</si>
  <si>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</si>
  <si>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</si>
  <si>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</si>
  <si>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</si>
  <si>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</si>
  <si>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</si>
  <si>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</si>
  <si>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</si>
  <si>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</si>
  <si>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</si>
  <si>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</si>
  <si>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</si>
  <si>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</si>
  <si>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</si>
  <si>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</si>
  <si>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</si>
  <si>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</si>
  <si>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</si>
  <si>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</si>
  <si>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</si>
  <si>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</si>
  <si>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</si>
  <si>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</si>
  <si>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</si>
  <si>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</si>
  <si>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</si>
  <si>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</si>
  <si>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</si>
  <si>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</si>
  <si>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</si>
  <si>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</si>
  <si>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</si>
  <si>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</si>
  <si>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</si>
  <si>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</si>
  <si>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</si>
  <si>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</si>
  <si>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</si>
  <si>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</si>
  <si>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</si>
  <si>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</si>
  <si>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</si>
  <si>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</si>
  <si>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</si>
  <si>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</si>
  <si>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</si>
  <si>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</si>
  <si>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</si>
  <si>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</si>
  <si>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</si>
  <si>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</si>
  <si>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</si>
  <si>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</si>
  <si>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</si>
  <si>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</si>
  <si>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</si>
  <si>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</si>
  <si>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</si>
  <si>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</si>
  <si>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</si>
  <si>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</si>
  <si>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</si>
  <si>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</si>
  <si>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</si>
  <si>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</si>
  <si>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</si>
  <si>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</si>
  <si>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</si>
  <si>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</si>
  <si>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</si>
  <si>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</si>
  <si>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</si>
  <si>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</si>
  <si>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</si>
  <si>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</si>
  <si>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</si>
  <si>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</si>
  <si>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</si>
  <si>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</si>
  <si>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</si>
  <si>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</si>
  <si>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</si>
  <si>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</si>
  <si>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</si>
  <si>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</si>
  <si>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</si>
  <si>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</si>
  <si>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</si>
  <si>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</si>
  <si>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</si>
  <si>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</si>
  <si>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</si>
  <si>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</si>
  <si>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</si>
  <si>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</si>
  <si>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</si>
  <si>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</si>
  <si>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</si>
  <si>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</si>
  <si>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</si>
  <si>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</si>
  <si>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</si>
  <si>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</si>
  <si>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</si>
  <si>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</si>
  <si>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</si>
  <si>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</si>
  <si>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</si>
  <si>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</si>
  <si>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</si>
  <si>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</si>
  <si>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</si>
  <si>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</si>
  <si>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</si>
  <si>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</si>
  <si>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</si>
  <si>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</si>
  <si>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</si>
  <si>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</si>
  <si>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</si>
  <si>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</si>
  <si>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</si>
  <si>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</si>
  <si>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</si>
  <si>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</si>
  <si>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</si>
  <si>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</si>
  <si>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</si>
  <si>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</si>
  <si>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</si>
  <si>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</si>
  <si>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</si>
  <si>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</si>
  <si>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</si>
  <si>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</si>
  <si>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</si>
  <si>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</si>
  <si>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</si>
  <si>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</si>
  <si>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</si>
  <si>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</si>
  <si>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</si>
  <si>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</si>
  <si>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</si>
  <si>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</si>
  <si>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</si>
  <si>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</si>
  <si>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</si>
  <si>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</si>
  <si>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</si>
  <si>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</si>
  <si>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</si>
  <si>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</si>
  <si>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</si>
  <si>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</si>
  <si>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</si>
  <si>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</si>
  <si>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</si>
  <si>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</si>
  <si>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</si>
  <si>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</si>
  <si>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</si>
  <si>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</si>
  <si>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</si>
  <si>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</si>
  <si>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</si>
  <si>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</si>
  <si>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</si>
  <si>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</si>
  <si>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</si>
  <si>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</si>
  <si>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</si>
  <si>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</si>
  <si>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</si>
  <si>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</si>
  <si>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</si>
  <si>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</si>
  <si>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</si>
  <si>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</si>
  <si>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</si>
  <si>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</si>
  <si>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</si>
  <si>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</si>
  <si>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</si>
  <si>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</si>
  <si>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</si>
  <si>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</si>
  <si>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Bel Power Solutions DBA CUI Inc.</t>
  </si>
  <si>
    <t>102234</t>
  </si>
  <si>
    <t>20050 SW 112th Avenue, Tualatin, OR 97062 USA</t>
  </si>
  <si>
    <t>REBECCA SMEAD</t>
  </si>
  <si>
    <t>rsmead@cui.com</t>
  </si>
  <si>
    <t>503-612-2317</t>
  </si>
  <si>
    <t>SAM WOODY</t>
  </si>
  <si>
    <t>Quality Manager</t>
  </si>
  <si>
    <t>swoody@cui.com</t>
  </si>
  <si>
    <t>800-275-4899</t>
  </si>
  <si>
    <t>https://www.cui.com/quality/ethics-and-compliance</t>
  </si>
  <si>
    <t>La Compagnie de Traitement des Rejets de Kingamyambo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</si>
</sst>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cui.com/quality/ethics-and-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D6B30A8-7263-4DD3-A99D-4D9C3D7E2300}"/>
    </customSheetView>
    <customSheetView guid="{4BDF1A28-30D5-449D-B20E-D6C97EF9FAE1}" showAutoFilter="1">
      <selection activeCell="C1" sqref="C1:D65536"/>
      <pageMargins left="0" right="0" top="0" bottom="0" header="0" footer="0"/>
      <pageSetup orientation="portrait"/>
      <autoFilter ref="B1:C1" xr:uid="{7404B8B7-65A7-4023-8163-5206B107B7A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51" sqref="D51:E5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45352</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27</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27</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30</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30</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23</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23</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23</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2F62856A-EB2A-4963-91FA-1D34A0B6557B}"/>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3" activePane="bottomLeft" state="frozen"/>
      <selection activeCell="B24" sqref="B24:J24"/>
      <selection pane="bottomLeft" activeCell="A5" sqref="A5:P5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121</v>
      </c>
      <c r="B5" s="150" t="s">
        <v>44</v>
      </c>
      <c r="C5" s="153" t="s">
        <v>120</v>
      </c>
      <c r="D5" s="150" t="s">
        <v>120</v>
      </c>
      <c r="E5" s="150" t="s">
        <v>72</v>
      </c>
      <c r="F5" s="150" t="s">
        <v>121</v>
      </c>
      <c r="G5" s="150" t="s">
        <v>12</v>
      </c>
      <c r="H5" s="208">
        <v>0</v>
      </c>
      <c r="I5" s="209" t="s">
        <v>122</v>
      </c>
      <c r="J5" s="209" t="s">
        <v>123</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IF(B5="","",IF(ISERROR(MATCH($J5,SorP!$B$1:$B$5661,0)),"",INDIRECT("'SorP'!$A$"&amp;MATCH($J5,SorP!$B$1:$B$5661,0))))</f>
        <v>CN-JS</v>
      </c>
      <c r="U5" s="169"/>
      <c r="V5" s="170">
        <f>IF(C5="",NA(),MATCH($B5&amp;$C5,'Smelter Look-up'!$J:$J,0))</f>
        <v>26</v>
      </c>
      <c r="X5" s="171">
        <f t="shared" ref="X5:X62" si="1">IF(AND(C5="Smelter not listed",OR(LEN(D5)=0,LEN(E5)=0)),1,0)</f>
        <v>0</v>
      </c>
      <c r="AB5" s="171" t="str">
        <f t="shared" ref="AB5:AB62" si="2">B5&amp;C5</f>
        <v>CobaltGem (Jiangsu) Cobalt Industry Co., Ltd.</v>
      </c>
    </row>
    <row r="6" spans="1:34" s="171" customFormat="1" ht="25.5">
      <c r="A6" s="200" t="s">
        <v>198</v>
      </c>
      <c r="B6" s="150" t="s">
        <v>44</v>
      </c>
      <c r="C6" s="153" t="s">
        <v>197</v>
      </c>
      <c r="D6" s="150" t="s">
        <v>197</v>
      </c>
      <c r="E6" s="150" t="s">
        <v>72</v>
      </c>
      <c r="F6" s="150" t="s">
        <v>198</v>
      </c>
      <c r="G6" s="150" t="s">
        <v>12</v>
      </c>
      <c r="H6" s="208">
        <v>0</v>
      </c>
      <c r="I6" s="209" t="s">
        <v>199</v>
      </c>
      <c r="J6" s="209" t="s">
        <v>200</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IF(C6="",NA(),MATCH($B6&amp;$C6,'Smelter Look-up'!$J:$J,0))</f>
        <v>64</v>
      </c>
      <c r="X6" s="171">
        <f t="shared" si="1"/>
        <v>0</v>
      </c>
      <c r="AB6" s="171" t="str">
        <f t="shared" si="2"/>
        <v>CobaltLanzhou Jinchuan Advanced Materials Technology Co., Ltd.</v>
      </c>
    </row>
    <row r="7" spans="1:34" s="171" customFormat="1" ht="25.5">
      <c r="A7" s="200" t="s">
        <v>328</v>
      </c>
      <c r="B7" s="150" t="s">
        <v>44</v>
      </c>
      <c r="C7" s="153" t="s">
        <v>327</v>
      </c>
      <c r="D7" s="150" t="s">
        <v>327</v>
      </c>
      <c r="E7" s="150" t="s">
        <v>72</v>
      </c>
      <c r="F7" s="150" t="s">
        <v>328</v>
      </c>
      <c r="G7" s="150" t="s">
        <v>12</v>
      </c>
      <c r="H7" s="208">
        <v>0</v>
      </c>
      <c r="I7" s="209" t="s">
        <v>329</v>
      </c>
      <c r="J7" s="209" t="s">
        <v>132</v>
      </c>
      <c r="K7" s="151"/>
      <c r="L7" s="151"/>
      <c r="M7" s="151"/>
      <c r="N7" s="151"/>
      <c r="O7" s="151"/>
      <c r="P7" s="211"/>
      <c r="Q7" s="152"/>
      <c r="R7" s="150" t="str">
        <f ca="1">IF(ISERROR($V7),"",OFFSET('Smelter Look-up'!$C$4,$V7-4,0)&amp;"")</f>
        <v>Zhuhai Kelixin Metal Materials Co., Ltd.</v>
      </c>
      <c r="S7" s="156" t="str">
        <f t="shared" ca="1" si="0"/>
        <v>CN</v>
      </c>
      <c r="T7" s="156" t="str">
        <f ca="1">IF(B7="","",IF(ISERROR(MATCH($J7,SorP!$B$1:$B$5661,0)),"",INDIRECT("'SorP'!$A$"&amp;MATCH($J7,SorP!$B$1:$B$5661,0))))</f>
        <v>CN-GD</v>
      </c>
      <c r="U7" s="169"/>
      <c r="V7" s="170">
        <f>IF(C7="",NA(),MATCH($B7&amp;$C7,'Smelter Look-up'!$J:$J,0))</f>
        <v>134</v>
      </c>
      <c r="X7" s="171">
        <f t="shared" si="1"/>
        <v>0</v>
      </c>
      <c r="AB7" s="171" t="str">
        <f t="shared" si="2"/>
        <v>CobaltZhuhai Kelixin Metal Materials Co., Ltd.</v>
      </c>
    </row>
    <row r="8" spans="1:34" s="171" customFormat="1" ht="25.5">
      <c r="A8" s="200" t="s">
        <v>119</v>
      </c>
      <c r="B8" s="150" t="s">
        <v>44</v>
      </c>
      <c r="C8" s="153" t="s">
        <v>118</v>
      </c>
      <c r="D8" s="150" t="s">
        <v>118</v>
      </c>
      <c r="E8" s="150" t="s">
        <v>72</v>
      </c>
      <c r="F8" s="150" t="s">
        <v>119</v>
      </c>
      <c r="G8" s="150" t="s">
        <v>12</v>
      </c>
      <c r="H8" s="208">
        <v>0</v>
      </c>
      <c r="I8" s="209" t="s">
        <v>114</v>
      </c>
      <c r="J8" s="209" t="s">
        <v>115</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IF(B8="","",IF(ISERROR(MATCH($J8,SorP!$B$1:$B$5661,0)),"",INDIRECT("'SorP'!$A$"&amp;MATCH($J8,SorP!$B$1:$B$5661,0))))</f>
        <v>CN-JX</v>
      </c>
      <c r="U8" s="169"/>
      <c r="V8" s="170">
        <f>IF(C8="",NA(),MATCH($B8&amp;$C8,'Smelter Look-up'!$J:$J,0))</f>
        <v>25</v>
      </c>
      <c r="X8" s="171">
        <f t="shared" si="1"/>
        <v>0</v>
      </c>
      <c r="AB8" s="171" t="str">
        <f t="shared" si="2"/>
        <v>CobaltGanzhou Tengyuan Cobalt New Material Co., Ltd.</v>
      </c>
    </row>
    <row r="9" spans="1:34" s="171" customFormat="1" ht="25.5">
      <c r="A9" s="200" t="s">
        <v>134</v>
      </c>
      <c r="B9" s="150" t="s">
        <v>44</v>
      </c>
      <c r="C9" s="153" t="s">
        <v>133</v>
      </c>
      <c r="D9" s="150" t="s">
        <v>133</v>
      </c>
      <c r="E9" s="150" t="s">
        <v>72</v>
      </c>
      <c r="F9" s="150" t="s">
        <v>134</v>
      </c>
      <c r="G9" s="150" t="s">
        <v>12</v>
      </c>
      <c r="H9" s="208">
        <v>0</v>
      </c>
      <c r="I9" s="209" t="s">
        <v>135</v>
      </c>
      <c r="J9" s="209" t="s">
        <v>136</v>
      </c>
      <c r="K9" s="151"/>
      <c r="L9" s="151"/>
      <c r="M9" s="151"/>
      <c r="N9" s="151"/>
      <c r="O9" s="151"/>
      <c r="P9" s="211"/>
      <c r="Q9" s="152"/>
      <c r="R9" s="150" t="str">
        <f ca="1">IF(ISERROR($V9),"",OFFSET('Smelter Look-up'!$C$4,$V9-4,0)&amp;"")</f>
        <v>Guangxi Yinyi Advanced Material Co., Ltd.</v>
      </c>
      <c r="S9" s="156" t="str">
        <f t="shared" ca="1" si="0"/>
        <v>CN</v>
      </c>
      <c r="T9" s="156" t="str">
        <f ca="1">IF(B9="","",IF(ISERROR(MATCH($J9,SorP!$B$1:$B$5661,0)),"",INDIRECT("'SorP'!$A$"&amp;MATCH($J9,SorP!$B$1:$B$5661,0))))</f>
        <v>CN-GX</v>
      </c>
      <c r="U9" s="169"/>
      <c r="V9" s="170">
        <f>IF(C9="",NA(),MATCH($B9&amp;$C9,'Smelter Look-up'!$J:$J,0))</f>
        <v>30</v>
      </c>
      <c r="X9" s="171">
        <f t="shared" si="1"/>
        <v>0</v>
      </c>
      <c r="AB9" s="171" t="str">
        <f t="shared" si="2"/>
        <v>CobaltGuangxi Yinyi Advanced Material Co., Ltd.</v>
      </c>
    </row>
    <row r="10" spans="1:34" s="171" customFormat="1" ht="25.5">
      <c r="A10" s="200" t="s">
        <v>208</v>
      </c>
      <c r="B10" s="150" t="s">
        <v>44</v>
      </c>
      <c r="C10" s="153" t="s">
        <v>207</v>
      </c>
      <c r="D10" s="150" t="s">
        <v>207</v>
      </c>
      <c r="E10" s="150" t="s">
        <v>72</v>
      </c>
      <c r="F10" s="150" t="s">
        <v>208</v>
      </c>
      <c r="G10" s="150" t="s">
        <v>12</v>
      </c>
      <c r="H10" s="208">
        <v>0</v>
      </c>
      <c r="I10" s="209" t="s">
        <v>209</v>
      </c>
      <c r="J10" s="209" t="s">
        <v>210</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IF(B10="","",IF(ISERROR(MATCH($J10,SorP!$B$1:$B$5661,0)),"",INDIRECT("'SorP'!$A$"&amp;MATCH($J10,SorP!$B$1:$B$5661,0))))</f>
        <v>CN-TJ</v>
      </c>
      <c r="U10" s="169"/>
      <c r="V10" s="170">
        <f>IF(C10="",NA(),MATCH($B10&amp;$C10,'Smelter Look-up'!$J:$J,0))</f>
        <v>116</v>
      </c>
      <c r="X10" s="171">
        <f t="shared" si="1"/>
        <v>0</v>
      </c>
      <c r="AB10" s="171" t="str">
        <f t="shared" si="2"/>
        <v>CobaltTianjin Maolian Science &amp; Technology Co., Ltd.</v>
      </c>
    </row>
    <row r="11" spans="1:34" s="171" customFormat="1" ht="25.5">
      <c r="A11" s="201" t="s">
        <v>250</v>
      </c>
      <c r="B11" s="150" t="s">
        <v>44</v>
      </c>
      <c r="C11" s="153" t="s">
        <v>249</v>
      </c>
      <c r="D11" s="150" t="s">
        <v>249</v>
      </c>
      <c r="E11" s="150" t="s">
        <v>72</v>
      </c>
      <c r="F11" s="150" t="s">
        <v>250</v>
      </c>
      <c r="G11" s="150" t="s">
        <v>12</v>
      </c>
      <c r="H11" s="208">
        <v>0</v>
      </c>
      <c r="I11" s="209" t="s">
        <v>251</v>
      </c>
      <c r="J11" s="209" t="s">
        <v>123</v>
      </c>
      <c r="K11" s="151"/>
      <c r="L11" s="151"/>
      <c r="M11" s="151"/>
      <c r="N11" s="151"/>
      <c r="O11" s="151"/>
      <c r="P11" s="211"/>
      <c r="Q11" s="152"/>
      <c r="R11" s="150" t="str">
        <f ca="1">IF(ISERROR($V11),"",OFFSET('Smelter Look-up'!$C$4,$V11-4,0)&amp;"")</f>
        <v>Nantong Xinwei Nickel Cobalt Technology Development Co., Ltd.</v>
      </c>
      <c r="S11" s="156" t="str">
        <f t="shared" ca="1" si="0"/>
        <v>CN</v>
      </c>
      <c r="T11" s="156" t="str">
        <f ca="1">IF(B11="","",IF(ISERROR(MATCH($J11,SorP!$B$1:$B$5661,0)),"",INDIRECT("'SorP'!$A$"&amp;MATCH($J11,SorP!$B$1:$B$5661,0))))</f>
        <v>CN-JS</v>
      </c>
      <c r="U11" s="169"/>
      <c r="V11" s="170">
        <f>IF(C11="",NA(),MATCH($B11&amp;$C11,'Smelter Look-up'!$J:$J,0))</f>
        <v>91</v>
      </c>
      <c r="X11" s="171">
        <f t="shared" si="1"/>
        <v>0</v>
      </c>
      <c r="AB11" s="171" t="str">
        <f t="shared" si="2"/>
        <v>CobaltNantong Xinwei Nickel Cobalt Technology Development Co., Ltd.</v>
      </c>
    </row>
    <row r="12" spans="1:34" s="171" customFormat="1" ht="25.5">
      <c r="A12" s="200" t="s">
        <v>323</v>
      </c>
      <c r="B12" s="150" t="s">
        <v>44</v>
      </c>
      <c r="C12" s="153" t="s">
        <v>322</v>
      </c>
      <c r="D12" s="150" t="s">
        <v>322</v>
      </c>
      <c r="E12" s="150" t="s">
        <v>72</v>
      </c>
      <c r="F12" s="150" t="s">
        <v>323</v>
      </c>
      <c r="G12" s="150" t="s">
        <v>12</v>
      </c>
      <c r="H12" s="208">
        <v>0</v>
      </c>
      <c r="I12" s="209" t="s">
        <v>324</v>
      </c>
      <c r="J12" s="209" t="s">
        <v>218</v>
      </c>
      <c r="K12" s="151"/>
      <c r="L12" s="151"/>
      <c r="M12" s="151"/>
      <c r="N12" s="151"/>
      <c r="O12" s="151"/>
      <c r="P12" s="211"/>
      <c r="Q12" s="152"/>
      <c r="R12" s="150" t="str">
        <f ca="1">IF(ISERROR($V12),"",OFFSET('Smelter Look-up'!$C$4,$V12-4,0)&amp;"")</f>
        <v>Zhejiang Huayou Cobalt Company Limited</v>
      </c>
      <c r="S12" s="156" t="str">
        <f t="shared" ca="1" si="0"/>
        <v>CN</v>
      </c>
      <c r="T12" s="156" t="str">
        <f ca="1">IF(B12="","",IF(ISERROR(MATCH($J12,SorP!$B$1:$B$5661,0)),"",INDIRECT("'SorP'!$A$"&amp;MATCH($J12,SorP!$B$1:$B$5661,0))))</f>
        <v>CN-ZJ</v>
      </c>
      <c r="U12" s="169"/>
      <c r="V12" s="170">
        <f>IF(C12="",NA(),MATCH($B12&amp;$C12,'Smelter Look-up'!$J:$J,0))</f>
        <v>130</v>
      </c>
      <c r="X12" s="171">
        <f t="shared" si="1"/>
        <v>0</v>
      </c>
      <c r="AB12" s="171" t="str">
        <f t="shared" si="2"/>
        <v>CobaltZhejiang Huayou Cobalt Company Limited</v>
      </c>
    </row>
    <row r="13" spans="1:34" s="171" customFormat="1" ht="25.5">
      <c r="A13" s="200" t="s">
        <v>109</v>
      </c>
      <c r="B13" s="150" t="s">
        <v>44</v>
      </c>
      <c r="C13" s="153" t="s">
        <v>107</v>
      </c>
      <c r="D13" s="150" t="s">
        <v>107</v>
      </c>
      <c r="E13" s="150" t="s">
        <v>108</v>
      </c>
      <c r="F13" s="150" t="s">
        <v>109</v>
      </c>
      <c r="G13" s="150" t="s">
        <v>12</v>
      </c>
      <c r="H13" s="208">
        <v>0</v>
      </c>
      <c r="I13" s="209" t="s">
        <v>110</v>
      </c>
      <c r="J13" s="209" t="s">
        <v>111</v>
      </c>
      <c r="K13" s="151"/>
      <c r="L13" s="151"/>
      <c r="M13" s="151"/>
      <c r="N13" s="151"/>
      <c r="O13" s="151"/>
      <c r="P13" s="211"/>
      <c r="Q13" s="152"/>
      <c r="R13" s="150" t="str">
        <f ca="1">IF(ISERROR($V13),"",OFFSET('Smelter Look-up'!$C$4,$V13-4,0)&amp;"")</f>
        <v>Umicore Finland Oy</v>
      </c>
      <c r="S13" s="156" t="str">
        <f t="shared" ca="1" si="0"/>
        <v>FI</v>
      </c>
      <c r="T13" s="156" t="str">
        <f ca="1">IF(B13="","",IF(ISERROR(MATCH($J13,SorP!$B$1:$B$5661,0)),"",INDIRECT("'SorP'!$A$"&amp;MATCH($J13,SorP!$B$1:$B$5661,0))))</f>
        <v>FI-07</v>
      </c>
      <c r="U13" s="169"/>
      <c r="V13" s="170">
        <f>IF(C13="",NA(),MATCH($B13&amp;$C13,'Smelter Look-up'!$J:$J,0))</f>
        <v>117</v>
      </c>
      <c r="X13" s="171">
        <f t="shared" si="1"/>
        <v>0</v>
      </c>
      <c r="AB13" s="171" t="str">
        <f t="shared" si="2"/>
        <v>CobaltUmicore Finland Oy</v>
      </c>
    </row>
    <row r="14" spans="1:34" s="171" customFormat="1" ht="20.25">
      <c r="A14" s="201" t="s">
        <v>300</v>
      </c>
      <c r="B14" s="150" t="s">
        <v>44</v>
      </c>
      <c r="C14" s="153" t="s">
        <v>298</v>
      </c>
      <c r="D14" s="150" t="s">
        <v>298</v>
      </c>
      <c r="E14" s="150" t="s">
        <v>299</v>
      </c>
      <c r="F14" s="150" t="s">
        <v>300</v>
      </c>
      <c r="G14" s="150" t="s">
        <v>12</v>
      </c>
      <c r="H14" s="208">
        <v>0</v>
      </c>
      <c r="I14" s="209" t="s">
        <v>301</v>
      </c>
      <c r="J14" s="209" t="s">
        <v>302</v>
      </c>
      <c r="K14" s="151"/>
      <c r="L14" s="151"/>
      <c r="M14" s="151"/>
      <c r="N14" s="151"/>
      <c r="O14" s="151"/>
      <c r="P14" s="211"/>
      <c r="Q14" s="152"/>
      <c r="R14" s="150" t="str">
        <f ca="1">IF(ISERROR($V14),"",OFFSET('Smelter Look-up'!$C$4,$V14-4,0)&amp;"")</f>
        <v>Umicore Olen</v>
      </c>
      <c r="S14" s="156" t="str">
        <f t="shared" ca="1" si="0"/>
        <v>BE</v>
      </c>
      <c r="T14" s="156" t="str">
        <f ca="1">IF(B14="","",IF(ISERROR(MATCH($J14,SorP!$B$1:$B$5661,0)),"",INDIRECT("'SorP'!$A$"&amp;MATCH($J14,SorP!$B$1:$B$5661,0))))</f>
        <v>BE-VAN</v>
      </c>
      <c r="U14" s="169"/>
      <c r="V14" s="170">
        <f>IF(C14="",NA(),MATCH($B14&amp;$C14,'Smelter Look-up'!$J:$J,0))</f>
        <v>118</v>
      </c>
      <c r="X14" s="171">
        <f t="shared" si="1"/>
        <v>0</v>
      </c>
      <c r="AB14" s="171" t="str">
        <f t="shared" si="2"/>
        <v>CobaltUmicore Olen</v>
      </c>
    </row>
    <row r="15" spans="1:34" s="171" customFormat="1" ht="20.25">
      <c r="A15" s="201" t="s">
        <v>95</v>
      </c>
      <c r="B15" s="150" t="s">
        <v>44</v>
      </c>
      <c r="C15" s="153" t="s">
        <v>93</v>
      </c>
      <c r="D15" s="150" t="s">
        <v>93</v>
      </c>
      <c r="E15" s="150" t="s">
        <v>94</v>
      </c>
      <c r="F15" s="150" t="s">
        <v>95</v>
      </c>
      <c r="G15" s="150" t="s">
        <v>12</v>
      </c>
      <c r="H15" s="208">
        <v>0</v>
      </c>
      <c r="I15" s="209" t="s">
        <v>96</v>
      </c>
      <c r="J15" s="209" t="s">
        <v>96</v>
      </c>
      <c r="K15" s="151"/>
      <c r="L15" s="151"/>
      <c r="M15" s="151"/>
      <c r="N15" s="151"/>
      <c r="O15" s="151"/>
      <c r="P15" s="211"/>
      <c r="Q15" s="152"/>
      <c r="R15" s="150" t="str">
        <f ca="1">IF(ISERROR($V15),"",OFFSET('Smelter Look-up'!$C$4,$V15-4,0)&amp;"")</f>
        <v>Dynatec Madagascar Company</v>
      </c>
      <c r="S15" s="156" t="str">
        <f t="shared" ca="1" si="0"/>
        <v>MG</v>
      </c>
      <c r="T15" s="156" t="str">
        <f ca="1">IF(B15="","",IF(ISERROR(MATCH($J15,SorP!$B$1:$B$5661,0)),"",INDIRECT("'SorP'!$A$"&amp;MATCH($J15,SorP!$B$1:$B$5661,0))))</f>
        <v>MG-A</v>
      </c>
      <c r="U15" s="169"/>
      <c r="V15" s="170">
        <f>IF(C15="",NA(),MATCH($B15&amp;$C15,'Smelter Look-up'!$J:$J,0))</f>
        <v>15</v>
      </c>
      <c r="X15" s="171">
        <f t="shared" si="1"/>
        <v>0</v>
      </c>
      <c r="AB15" s="171" t="str">
        <f t="shared" si="2"/>
        <v>CobaltDynatec Madagascar Company</v>
      </c>
    </row>
    <row r="16" spans="1:34" s="171" customFormat="1" ht="25.5">
      <c r="A16" s="200" t="s">
        <v>187</v>
      </c>
      <c r="B16" s="150" t="s">
        <v>44</v>
      </c>
      <c r="C16" s="153" t="s">
        <v>185</v>
      </c>
      <c r="D16" s="150" t="s">
        <v>185</v>
      </c>
      <c r="E16" s="150" t="s">
        <v>186</v>
      </c>
      <c r="F16" s="150" t="s">
        <v>187</v>
      </c>
      <c r="G16" s="150" t="s">
        <v>12</v>
      </c>
      <c r="H16" s="208">
        <v>0</v>
      </c>
      <c r="I16" s="209" t="s">
        <v>188</v>
      </c>
      <c r="J16" s="209" t="s">
        <v>189</v>
      </c>
      <c r="K16" s="151"/>
      <c r="L16" s="151"/>
      <c r="M16" s="151"/>
      <c r="N16" s="151"/>
      <c r="O16" s="151"/>
      <c r="P16" s="211"/>
      <c r="Q16" s="152"/>
      <c r="R16" s="150" t="str">
        <f ca="1">IF(ISERROR($V16),"",OFFSET('Smelter Look-up'!$C$4,$V16-4,0)&amp;"")</f>
        <v>JSC Kolskaya Mining and Metallurgical Company (Kola MMC)</v>
      </c>
      <c r="S16" s="156" t="str">
        <f t="shared" ca="1" si="0"/>
        <v>RU</v>
      </c>
      <c r="T16" s="156" t="str">
        <f ca="1">IF(B16="","",IF(ISERROR(MATCH($J16,SorP!$B$1:$B$5661,0)),"",INDIRECT("'SorP'!$A$"&amp;MATCH($J16,SorP!$B$1:$B$5661,0))))</f>
        <v>RU-MUR</v>
      </c>
      <c r="U16" s="169"/>
      <c r="V16" s="170">
        <f>IF(C16="",NA(),MATCH($B16&amp;$C16,'Smelter Look-up'!$J:$J,0))</f>
        <v>53</v>
      </c>
      <c r="X16" s="171">
        <f t="shared" si="1"/>
        <v>0</v>
      </c>
      <c r="AB16" s="171" t="str">
        <f t="shared" si="2"/>
        <v>CobaltJSC Kolskaya Mining and Metallurgical Company (Kola MMC)</v>
      </c>
    </row>
    <row r="17" spans="1:28" s="171" customFormat="1" ht="25.5">
      <c r="A17" s="200" t="s">
        <v>270</v>
      </c>
      <c r="B17" s="150" t="s">
        <v>44</v>
      </c>
      <c r="C17" s="153" t="s">
        <v>269</v>
      </c>
      <c r="D17" s="150" t="s">
        <v>269</v>
      </c>
      <c r="E17" s="150" t="s">
        <v>102</v>
      </c>
      <c r="F17" s="150" t="s">
        <v>270</v>
      </c>
      <c r="G17" s="150" t="s">
        <v>12</v>
      </c>
      <c r="H17" s="208">
        <v>0</v>
      </c>
      <c r="I17" s="209" t="s">
        <v>271</v>
      </c>
      <c r="J17" s="209" t="s">
        <v>105</v>
      </c>
      <c r="K17" s="151"/>
      <c r="L17" s="151"/>
      <c r="M17" s="151"/>
      <c r="N17" s="151"/>
      <c r="O17" s="151"/>
      <c r="P17" s="211"/>
      <c r="Q17" s="152"/>
      <c r="R17" s="150" t="str">
        <f ca="1">IF(ISERROR($V17),"",OFFSET('Smelter Look-up'!$C$4,$V17-4,0)&amp;"")</f>
        <v>Port Colborne Refinery</v>
      </c>
      <c r="S17" s="156" t="str">
        <f t="shared" ca="1" si="0"/>
        <v>CA</v>
      </c>
      <c r="T17" s="156" t="str">
        <f ca="1">IF(B17="","",IF(ISERROR(MATCH($J17,SorP!$B$1:$B$5661,0)),"",INDIRECT("'SorP'!$A$"&amp;MATCH($J17,SorP!$B$1:$B$5661,0))))</f>
        <v>CA-ON</v>
      </c>
      <c r="U17" s="169"/>
      <c r="V17" s="170">
        <f>IF(C17="",NA(),MATCH($B17&amp;$C17,'Smelter Look-up'!$J:$J,0))</f>
        <v>100</v>
      </c>
      <c r="X17" s="171">
        <f t="shared" si="1"/>
        <v>0</v>
      </c>
      <c r="AB17" s="171" t="str">
        <f t="shared" si="2"/>
        <v>CobaltPort Colborne Refinery</v>
      </c>
    </row>
    <row r="18" spans="1:28" s="171" customFormat="1" ht="25.5">
      <c r="A18" s="200" t="s">
        <v>278</v>
      </c>
      <c r="B18" s="150" t="s">
        <v>44</v>
      </c>
      <c r="C18" s="153" t="s">
        <v>277</v>
      </c>
      <c r="D18" s="150" t="s">
        <v>277</v>
      </c>
      <c r="E18" s="150" t="s">
        <v>72</v>
      </c>
      <c r="F18" s="150" t="s">
        <v>278</v>
      </c>
      <c r="G18" s="150" t="s">
        <v>12</v>
      </c>
      <c r="H18" s="208">
        <v>0</v>
      </c>
      <c r="I18" s="209" t="s">
        <v>279</v>
      </c>
      <c r="J18" s="209" t="s">
        <v>218</v>
      </c>
      <c r="K18" s="151"/>
      <c r="L18" s="151"/>
      <c r="M18" s="151"/>
      <c r="N18" s="151"/>
      <c r="O18" s="151"/>
      <c r="P18" s="211"/>
      <c r="Q18" s="152"/>
      <c r="R18" s="150" t="str">
        <f ca="1">IF(ISERROR($V18),"",OFFSET('Smelter Look-up'!$C$4,$V18-4,0)&amp;"")</f>
        <v>Quzhou Huayou Cobalt New Material Co., Ltd.</v>
      </c>
      <c r="S18" s="156" t="str">
        <f t="shared" ca="1" si="0"/>
        <v>CN</v>
      </c>
      <c r="T18" s="156" t="str">
        <f ca="1">IF(B18="","",IF(ISERROR(MATCH($J18,SorP!$B$1:$B$5661,0)),"",INDIRECT("'SorP'!$A$"&amp;MATCH($J18,SorP!$B$1:$B$5661,0))))</f>
        <v>CN-ZJ</v>
      </c>
      <c r="U18" s="169"/>
      <c r="V18" s="170">
        <f>IF(C18="",NA(),MATCH($B18&amp;$C18,'Smelter Look-up'!$J:$J,0))</f>
        <v>102</v>
      </c>
      <c r="X18" s="171">
        <f t="shared" si="1"/>
        <v>0</v>
      </c>
      <c r="AB18" s="171" t="str">
        <f t="shared" si="2"/>
        <v>CobaltQuzhou Huayou Cobalt New Material Co., Ltd.</v>
      </c>
    </row>
    <row r="19" spans="1:28" s="171" customFormat="1" ht="25.5">
      <c r="A19" s="200" t="s">
        <v>191</v>
      </c>
      <c r="B19" s="150" t="s">
        <v>44</v>
      </c>
      <c r="C19" s="153" t="s">
        <v>190</v>
      </c>
      <c r="D19" s="150" t="s">
        <v>190</v>
      </c>
      <c r="E19" s="150" t="s">
        <v>67</v>
      </c>
      <c r="F19" s="150" t="s">
        <v>191</v>
      </c>
      <c r="G19" s="150" t="s">
        <v>12</v>
      </c>
      <c r="H19" s="208">
        <v>0</v>
      </c>
      <c r="I19" s="209" t="s">
        <v>192</v>
      </c>
      <c r="J19" s="209" t="s">
        <v>193</v>
      </c>
      <c r="K19" s="151"/>
      <c r="L19" s="151"/>
      <c r="M19" s="151"/>
      <c r="N19" s="151"/>
      <c r="O19" s="151"/>
      <c r="P19" s="211"/>
      <c r="Q19" s="152"/>
      <c r="R19" s="150" t="str">
        <f ca="1">IF(ISERROR($V19),"",OFFSET('Smelter Look-up'!$C$4,$V19-4,0)&amp;"")</f>
        <v>Kamoto Copper Company</v>
      </c>
      <c r="S19" s="156" t="str">
        <f t="shared" ca="1" si="0"/>
        <v>CD</v>
      </c>
      <c r="T19" s="156" t="str">
        <f ca="1">IF(B19="","",IF(ISERROR(MATCH($J19,SorP!$B$1:$B$5661,0)),"",INDIRECT("'SorP'!$A$"&amp;MATCH($J19,SorP!$B$1:$B$5661,0))))</f>
        <v>CD-LU</v>
      </c>
      <c r="U19" s="169"/>
      <c r="V19" s="170">
        <f>IF(C19="",NA(),MATCH($B19&amp;$C19,'Smelter Look-up'!$J:$J,0))</f>
        <v>54</v>
      </c>
      <c r="X19" s="171">
        <f t="shared" si="1"/>
        <v>0</v>
      </c>
      <c r="AB19" s="171" t="str">
        <f t="shared" si="2"/>
        <v>CobaltKamoto Copper Company</v>
      </c>
    </row>
    <row r="20" spans="1:28" s="171" customFormat="1" ht="25.5">
      <c r="A20" s="201" t="s">
        <v>68</v>
      </c>
      <c r="B20" s="150" t="s">
        <v>44</v>
      </c>
      <c r="C20" s="153" t="s">
        <v>66</v>
      </c>
      <c r="D20" s="150" t="s">
        <v>66</v>
      </c>
      <c r="E20" s="150" t="s">
        <v>67</v>
      </c>
      <c r="F20" s="150" t="s">
        <v>68</v>
      </c>
      <c r="G20" s="150" t="s">
        <v>12</v>
      </c>
      <c r="H20" s="208">
        <v>0</v>
      </c>
      <c r="I20" s="209" t="s">
        <v>69</v>
      </c>
      <c r="J20" s="209" t="s">
        <v>70</v>
      </c>
      <c r="K20" s="151"/>
      <c r="L20" s="151"/>
      <c r="M20" s="151"/>
      <c r="N20" s="151"/>
      <c r="O20" s="151"/>
      <c r="P20" s="211"/>
      <c r="Q20" s="152"/>
      <c r="R20" s="150" t="str">
        <f ca="1">IF(ISERROR($V20),"",OFFSET('Smelter Look-up'!$C$4,$V20-4,0)&amp;"")</f>
        <v>Chemaf Etoile</v>
      </c>
      <c r="S20" s="156" t="str">
        <f t="shared" ca="1" si="0"/>
        <v>CD</v>
      </c>
      <c r="T20" s="156" t="str">
        <f ca="1">IF(B20="","",IF(ISERROR(MATCH($J20,SorP!$B$1:$B$5661,0)),"",INDIRECT("'SorP'!$A$"&amp;MATCH($J20,SorP!$B$1:$B$5661,0))))</f>
        <v>CD-HK</v>
      </c>
      <c r="U20" s="169"/>
      <c r="V20" s="170">
        <f>IF(C20="",NA(),MATCH($B20&amp;$C20,'Smelter Look-up'!$J:$J,0))</f>
        <v>7</v>
      </c>
      <c r="X20" s="171">
        <f t="shared" si="1"/>
        <v>0</v>
      </c>
      <c r="AB20" s="171" t="str">
        <f t="shared" si="2"/>
        <v>CobaltChemaf Etoile</v>
      </c>
    </row>
    <row r="21" spans="1:28" s="171" customFormat="1" ht="25.5">
      <c r="A21" s="200" t="s">
        <v>288</v>
      </c>
      <c r="B21" s="150" t="s">
        <v>44</v>
      </c>
      <c r="C21" s="153" t="s">
        <v>287</v>
      </c>
      <c r="D21" s="150" t="s">
        <v>287</v>
      </c>
      <c r="E21" s="150" t="s">
        <v>67</v>
      </c>
      <c r="F21" s="150" t="s">
        <v>288</v>
      </c>
      <c r="G21" s="150" t="s">
        <v>12</v>
      </c>
      <c r="H21" s="208">
        <v>0</v>
      </c>
      <c r="I21" s="209" t="s">
        <v>69</v>
      </c>
      <c r="J21" s="209" t="s">
        <v>70</v>
      </c>
      <c r="K21" s="151"/>
      <c r="L21" s="151"/>
      <c r="M21" s="151"/>
      <c r="N21" s="151"/>
      <c r="O21" s="151"/>
      <c r="P21" s="211"/>
      <c r="Q21" s="152"/>
      <c r="R21" s="150" t="str">
        <f ca="1">IF(ISERROR($V21),"",OFFSET('Smelter Look-up'!$C$4,$V21-4,0)&amp;"")</f>
        <v>Societe pour le Traitment du Terril de Lubumbashi (STL)</v>
      </c>
      <c r="S21" s="156" t="str">
        <f t="shared" ca="1" si="0"/>
        <v>CD</v>
      </c>
      <c r="T21" s="156" t="str">
        <f ca="1">IF(B21="","",IF(ISERROR(MATCH($J21,SorP!$B$1:$B$5661,0)),"",INDIRECT("'SorP'!$A$"&amp;MATCH($J21,SorP!$B$1:$B$5661,0))))</f>
        <v>CD-HK</v>
      </c>
      <c r="U21" s="169"/>
      <c r="V21" s="170">
        <f>IF(C21="",NA(),MATCH($B21&amp;$C21,'Smelter Look-up'!$J:$J,0))</f>
        <v>107</v>
      </c>
      <c r="X21" s="171">
        <f t="shared" si="1"/>
        <v>0</v>
      </c>
      <c r="AB21" s="171" t="str">
        <f t="shared" si="2"/>
        <v>CobaltSociete pour le Traitment du Terril de Lubumbashi (STL)</v>
      </c>
    </row>
    <row r="22" spans="1:28" s="171" customFormat="1" ht="25.5">
      <c r="A22" s="200" t="s">
        <v>196</v>
      </c>
      <c r="B22" s="150" t="s">
        <v>44</v>
      </c>
      <c r="C22" s="153" t="s">
        <v>12830</v>
      </c>
      <c r="D22" s="150" t="s">
        <v>12830</v>
      </c>
      <c r="E22" s="150" t="s">
        <v>67</v>
      </c>
      <c r="F22" s="150" t="s">
        <v>196</v>
      </c>
      <c r="G22" s="150" t="s">
        <v>12</v>
      </c>
      <c r="H22" s="208">
        <v>0</v>
      </c>
      <c r="I22" s="209" t="s">
        <v>69</v>
      </c>
      <c r="J22" s="209" t="s">
        <v>70</v>
      </c>
      <c r="K22" s="151"/>
      <c r="L22" s="151"/>
      <c r="M22" s="151"/>
      <c r="N22" s="151"/>
      <c r="O22" s="151"/>
      <c r="P22" s="211"/>
      <c r="Q22" s="152"/>
      <c r="R22" s="150" t="str">
        <f ca="1">IF(ISERROR($V22),"",OFFSET('Smelter Look-up'!$C$4,$V22-4,0)&amp;"")</f>
        <v/>
      </c>
      <c r="S22" s="156" t="str">
        <f t="shared" ca="1" si="0"/>
        <v>CD</v>
      </c>
      <c r="T22" s="156" t="str">
        <f ca="1">IF(B22="","",IF(ISERROR(MATCH($J22,SorP!$B$1:$B$5661,0)),"",INDIRECT("'SorP'!$A$"&amp;MATCH($J22,SorP!$B$1:$B$5661,0))))</f>
        <v>CD-HK</v>
      </c>
      <c r="U22" s="169"/>
      <c r="V22" s="170" t="e">
        <f>IF(C22="",NA(),MATCH($B22&amp;$C22,'Smelter Look-up'!$J:$J,0))</f>
        <v>#N/A</v>
      </c>
      <c r="X22" s="171">
        <f t="shared" si="1"/>
        <v>0</v>
      </c>
      <c r="AB22" s="171" t="str">
        <f t="shared" si="2"/>
        <v>CobaltLa Compagnie de Traitement des Rejets de Kingamyambo S.A.</v>
      </c>
    </row>
    <row r="23" spans="1:28" s="171" customFormat="1" ht="25.5">
      <c r="A23" s="200" t="s">
        <v>257</v>
      </c>
      <c r="B23" s="150" t="s">
        <v>44</v>
      </c>
      <c r="C23" s="153" t="s">
        <v>12561</v>
      </c>
      <c r="D23" s="150" t="s">
        <v>12561</v>
      </c>
      <c r="E23" s="150" t="s">
        <v>143</v>
      </c>
      <c r="F23" s="150" t="s">
        <v>257</v>
      </c>
      <c r="G23" s="150" t="s">
        <v>12</v>
      </c>
      <c r="H23" s="208">
        <v>0</v>
      </c>
      <c r="I23" s="209" t="s">
        <v>258</v>
      </c>
      <c r="J23" s="209" t="s">
        <v>259</v>
      </c>
      <c r="K23" s="151"/>
      <c r="L23" s="151"/>
      <c r="M23" s="151"/>
      <c r="N23" s="151"/>
      <c r="O23" s="151"/>
      <c r="P23" s="211"/>
      <c r="Q23" s="152"/>
      <c r="R23" s="150" t="str">
        <f ca="1">IF(ISERROR($V23),"",OFFSET('Smelter Look-up'!$C$4,$V23-4,0)&amp;"")</f>
        <v>Niihama Nickel Refinery, Sumitomo Metal Mining</v>
      </c>
      <c r="S23" s="156" t="str">
        <f t="shared" ca="1" si="0"/>
        <v>JP</v>
      </c>
      <c r="T23" s="156" t="str">
        <f ca="1">IF(B23="","",IF(ISERROR(MATCH($J23,SorP!$B$1:$B$5661,0)),"",INDIRECT("'SorP'!$A$"&amp;MATCH($J23,SorP!$B$1:$B$5661,0))))</f>
        <v>JP-38</v>
      </c>
      <c r="U23" s="169"/>
      <c r="V23" s="170">
        <f>IF(C23="",NA(),MATCH($B23&amp;$C23,'Smelter Look-up'!$J:$J,0))</f>
        <v>96</v>
      </c>
      <c r="X23" s="171">
        <f t="shared" si="1"/>
        <v>0</v>
      </c>
      <c r="AB23" s="171" t="str">
        <f t="shared" si="2"/>
        <v>CobaltNiihama Nickel Refinery, Sumitomo Metal Mining</v>
      </c>
    </row>
    <row r="24" spans="1:28" s="171" customFormat="1" ht="20.25">
      <c r="A24" s="156" t="s">
        <v>238</v>
      </c>
      <c r="B24" s="150" t="s">
        <v>44</v>
      </c>
      <c r="C24" s="153" t="s">
        <v>237</v>
      </c>
      <c r="D24" s="150" t="s">
        <v>237</v>
      </c>
      <c r="E24" s="150" t="s">
        <v>78</v>
      </c>
      <c r="F24" s="150" t="s">
        <v>238</v>
      </c>
      <c r="G24" s="150" t="s">
        <v>12</v>
      </c>
      <c r="H24" s="208">
        <v>0</v>
      </c>
      <c r="I24" s="209" t="s">
        <v>239</v>
      </c>
      <c r="J24" s="209" t="s">
        <v>240</v>
      </c>
      <c r="K24" s="151"/>
      <c r="L24" s="151"/>
      <c r="M24" s="151"/>
      <c r="N24" s="151"/>
      <c r="O24" s="151"/>
      <c r="P24" s="211"/>
      <c r="Q24" s="152"/>
      <c r="R24" s="150" t="str">
        <f ca="1">IF(ISERROR($V24),"",OFFSET('Smelter Look-up'!$C$4,$V24-4,0)&amp;"")</f>
        <v>Mine de Bou-Azzer</v>
      </c>
      <c r="S24" s="156" t="str">
        <f t="shared" ca="1" si="0"/>
        <v>MA</v>
      </c>
      <c r="T24" s="156" t="str">
        <f ca="1">IF(B24="","",IF(ISERROR(MATCH($J24,SorP!$B$1:$B$5661,0)),"",INDIRECT("'SorP'!$A$"&amp;MATCH($J24,SorP!$B$1:$B$5661,0))))</f>
        <v>MA-08</v>
      </c>
      <c r="U24" s="169"/>
      <c r="V24" s="170">
        <f>IF(C24="",NA(),MATCH($B24&amp;$C24,'Smelter Look-up'!$J:$J,0))</f>
        <v>80</v>
      </c>
      <c r="X24" s="171">
        <f t="shared" si="1"/>
        <v>0</v>
      </c>
      <c r="AB24" s="171" t="str">
        <f t="shared" si="2"/>
        <v>CobaltMine de Bou-Azzer</v>
      </c>
    </row>
    <row r="25" spans="1:28" s="171" customFormat="1" ht="25.5">
      <c r="A25" s="156" t="s">
        <v>79</v>
      </c>
      <c r="B25" s="150" t="s">
        <v>44</v>
      </c>
      <c r="C25" s="153" t="s">
        <v>77</v>
      </c>
      <c r="D25" s="150" t="s">
        <v>77</v>
      </c>
      <c r="E25" s="150" t="s">
        <v>78</v>
      </c>
      <c r="F25" s="150" t="s">
        <v>79</v>
      </c>
      <c r="G25" s="150" t="s">
        <v>12</v>
      </c>
      <c r="H25" s="208">
        <v>0</v>
      </c>
      <c r="I25" s="209" t="s">
        <v>80</v>
      </c>
      <c r="J25" s="209" t="s">
        <v>7858</v>
      </c>
      <c r="K25" s="151"/>
      <c r="L25" s="151"/>
      <c r="M25" s="151"/>
      <c r="N25" s="151"/>
      <c r="O25" s="151"/>
      <c r="P25" s="211"/>
      <c r="Q25" s="152"/>
      <c r="R25" s="150" t="str">
        <f ca="1">IF(ISERROR($V25),"",OFFSET('Smelter Look-up'!$C$4,$V25-4,0)&amp;"")</f>
        <v>Compagnie de Tifnout Tiranimine</v>
      </c>
      <c r="S25" s="156" t="str">
        <f t="shared" ca="1" si="0"/>
        <v>MA</v>
      </c>
      <c r="T25" s="156" t="str">
        <f ca="1">IF(B25="","",IF(ISERROR(MATCH($J25,SorP!$B$1:$B$5661,0)),"",INDIRECT("'SorP'!$A$"&amp;MATCH($J25,SorP!$B$1:$B$5661,0))))</f>
        <v>MA-07</v>
      </c>
      <c r="U25" s="169"/>
      <c r="V25" s="170">
        <f>IF(C25="",NA(),MATCH($B25&amp;$C25,'Smelter Look-up'!$J:$J,0))</f>
        <v>10</v>
      </c>
      <c r="X25" s="171">
        <f t="shared" si="1"/>
        <v>0</v>
      </c>
      <c r="AB25" s="171" t="str">
        <f t="shared" si="2"/>
        <v>CobaltCompagnie de Tifnout Tiranimine</v>
      </c>
    </row>
    <row r="26" spans="1:28" s="171" customFormat="1" ht="25.5">
      <c r="A26" s="156" t="s">
        <v>130</v>
      </c>
      <c r="B26" s="150" t="s">
        <v>44</v>
      </c>
      <c r="C26" s="153" t="s">
        <v>129</v>
      </c>
      <c r="D26" s="150" t="s">
        <v>129</v>
      </c>
      <c r="E26" s="150" t="s">
        <v>72</v>
      </c>
      <c r="F26" s="150" t="s">
        <v>130</v>
      </c>
      <c r="G26" s="150" t="s">
        <v>12</v>
      </c>
      <c r="H26" s="208">
        <v>0</v>
      </c>
      <c r="I26" s="209" t="s">
        <v>131</v>
      </c>
      <c r="J26" s="209" t="s">
        <v>132</v>
      </c>
      <c r="K26" s="151"/>
      <c r="L26" s="151"/>
      <c r="M26" s="151"/>
      <c r="N26" s="151"/>
      <c r="O26" s="151"/>
      <c r="P26" s="211"/>
      <c r="Q26" s="152"/>
      <c r="R26" s="150" t="str">
        <f ca="1">IF(ISERROR($V26),"",OFFSET('Smelter Look-up'!$C$4,$V26-4,0)&amp;"")</f>
        <v>Guangdong Jiana Energy Technology Co., Ltd.</v>
      </c>
      <c r="S26" s="156" t="str">
        <f t="shared" ca="1" si="0"/>
        <v>CN</v>
      </c>
      <c r="T26" s="156" t="str">
        <f ca="1">IF(B26="","",IF(ISERROR(MATCH($J26,SorP!$B$1:$B$5661,0)),"",INDIRECT("'SorP'!$A$"&amp;MATCH($J26,SorP!$B$1:$B$5661,0))))</f>
        <v>CN-GD</v>
      </c>
      <c r="U26" s="169"/>
      <c r="V26" s="170">
        <f>IF(C26="",NA(),MATCH($B26&amp;$C26,'Smelter Look-up'!$J:$J,0))</f>
        <v>29</v>
      </c>
      <c r="X26" s="171">
        <f t="shared" si="1"/>
        <v>0</v>
      </c>
      <c r="AB26" s="171" t="str">
        <f t="shared" si="2"/>
        <v>CobaltGuangdong Jiana Energy Technology Co., Ltd.</v>
      </c>
    </row>
    <row r="27" spans="1:28" s="171" customFormat="1" ht="25.5">
      <c r="A27" s="156" t="s">
        <v>174</v>
      </c>
      <c r="B27" s="150" t="s">
        <v>44</v>
      </c>
      <c r="C27" s="153" t="s">
        <v>173</v>
      </c>
      <c r="D27" s="150" t="s">
        <v>173</v>
      </c>
      <c r="E27" s="150" t="s">
        <v>72</v>
      </c>
      <c r="F27" s="150" t="s">
        <v>174</v>
      </c>
      <c r="G27" s="150" t="s">
        <v>12</v>
      </c>
      <c r="H27" s="208">
        <v>0</v>
      </c>
      <c r="I27" s="209" t="s">
        <v>175</v>
      </c>
      <c r="J27" s="209" t="s">
        <v>123</v>
      </c>
      <c r="K27" s="151"/>
      <c r="L27" s="151"/>
      <c r="M27" s="151"/>
      <c r="N27" s="151"/>
      <c r="O27" s="151"/>
      <c r="P27" s="211"/>
      <c r="Q27" s="152"/>
      <c r="R27" s="150" t="str">
        <f ca="1">IF(ISERROR($V27),"",OFFSET('Smelter Look-up'!$C$4,$V27-4,0)&amp;"")</f>
        <v>Jiangsu Xiongfeng Technology Co., Ltd.</v>
      </c>
      <c r="S27" s="156" t="str">
        <f t="shared" ca="1" si="0"/>
        <v>CN</v>
      </c>
      <c r="T27" s="156" t="str">
        <f ca="1">IF(B27="","",IF(ISERROR(MATCH($J27,SorP!$B$1:$B$5661,0)),"",INDIRECT("'SorP'!$A$"&amp;MATCH($J27,SorP!$B$1:$B$5661,0))))</f>
        <v>CN-JS</v>
      </c>
      <c r="U27" s="169"/>
      <c r="V27" s="170">
        <f>IF(C27="",NA(),MATCH($B27&amp;$C27,'Smelter Look-up'!$J:$J,0))</f>
        <v>48</v>
      </c>
      <c r="X27" s="171">
        <f t="shared" si="1"/>
        <v>0</v>
      </c>
      <c r="AB27" s="171" t="str">
        <f t="shared" si="2"/>
        <v>CobaltJiangsu Xiongfeng Technology Co., Ltd.</v>
      </c>
    </row>
    <row r="28" spans="1:28" s="171" customFormat="1" ht="20.25">
      <c r="A28" s="156" t="s">
        <v>291</v>
      </c>
      <c r="B28" s="150" t="s">
        <v>44</v>
      </c>
      <c r="C28" s="153" t="s">
        <v>290</v>
      </c>
      <c r="D28" s="150" t="s">
        <v>290</v>
      </c>
      <c r="E28" s="150" t="s">
        <v>88</v>
      </c>
      <c r="F28" s="150" t="s">
        <v>291</v>
      </c>
      <c r="G28" s="150" t="s">
        <v>12</v>
      </c>
      <c r="H28" s="208">
        <v>0</v>
      </c>
      <c r="I28" s="209" t="s">
        <v>292</v>
      </c>
      <c r="J28" s="209" t="s">
        <v>293</v>
      </c>
      <c r="K28" s="151"/>
      <c r="L28" s="151"/>
      <c r="M28" s="151"/>
      <c r="N28" s="151"/>
      <c r="O28" s="151"/>
      <c r="P28" s="211"/>
      <c r="Q28" s="152"/>
      <c r="R28" s="150" t="str">
        <f ca="1">IF(ISERROR($V28),"",OFFSET('Smelter Look-up'!$C$4,$V28-4,0)&amp;"")</f>
        <v>SungEel HiTech Co., Ltd.</v>
      </c>
      <c r="S28" s="156" t="str">
        <f t="shared" ca="1" si="0"/>
        <v>KR</v>
      </c>
      <c r="T28" s="156" t="str">
        <f ca="1">IF(B28="","",IF(ISERROR(MATCH($J28,SorP!$B$1:$B$5661,0)),"",INDIRECT("'SorP'!$A$"&amp;MATCH($J28,SorP!$B$1:$B$5661,0))))</f>
        <v>KR-45</v>
      </c>
      <c r="U28" s="169"/>
      <c r="V28" s="170">
        <f>IF(C28="",NA(),MATCH($B28&amp;$C28,'Smelter Look-up'!$J:$J,0))</f>
        <v>111</v>
      </c>
      <c r="X28" s="171">
        <f t="shared" si="1"/>
        <v>0</v>
      </c>
      <c r="AB28" s="171" t="str">
        <f t="shared" si="2"/>
        <v>CobaltSungEel HiTech Co., Ltd.</v>
      </c>
    </row>
    <row r="29" spans="1:28" s="171" customFormat="1" ht="25.5">
      <c r="A29" s="156" t="s">
        <v>177</v>
      </c>
      <c r="B29" s="150" t="s">
        <v>44</v>
      </c>
      <c r="C29" s="153" t="s">
        <v>176</v>
      </c>
      <c r="D29" s="150" t="s">
        <v>176</v>
      </c>
      <c r="E29" s="150" t="s">
        <v>72</v>
      </c>
      <c r="F29" s="150" t="s">
        <v>177</v>
      </c>
      <c r="G29" s="150" t="s">
        <v>12</v>
      </c>
      <c r="H29" s="208">
        <v>0</v>
      </c>
      <c r="I29" s="209" t="s">
        <v>114</v>
      </c>
      <c r="J29" s="209" t="s">
        <v>115</v>
      </c>
      <c r="K29" s="151"/>
      <c r="L29" s="151"/>
      <c r="M29" s="151"/>
      <c r="N29" s="151"/>
      <c r="O29" s="151"/>
      <c r="P29" s="211"/>
      <c r="Q29" s="152"/>
      <c r="R29" s="150" t="str">
        <f ca="1">IF(ISERROR($V29),"",OFFSET('Smelter Look-up'!$C$4,$V29-4,0)&amp;"")</f>
        <v>Jiangxi Jiangwu Cobalt industrial Co., Ltd.</v>
      </c>
      <c r="S29" s="156" t="str">
        <f t="shared" ca="1" si="0"/>
        <v>CN</v>
      </c>
      <c r="T29" s="156" t="str">
        <f ca="1">IF(B29="","",IF(ISERROR(MATCH($J29,SorP!$B$1:$B$5661,0)),"",INDIRECT("'SorP'!$A$"&amp;MATCH($J29,SorP!$B$1:$B$5661,0))))</f>
        <v>CN-JX</v>
      </c>
      <c r="U29" s="169"/>
      <c r="V29" s="170">
        <f>IF(C29="",NA(),MATCH($B29&amp;$C29,'Smelter Look-up'!$J:$J,0))</f>
        <v>49</v>
      </c>
      <c r="X29" s="171">
        <f t="shared" si="1"/>
        <v>0</v>
      </c>
      <c r="AB29" s="171" t="str">
        <f t="shared" si="2"/>
        <v>CobaltJiangxi Jiangwu Cobalt industrial Co., Ltd.</v>
      </c>
    </row>
    <row r="30" spans="1:28" s="171" customFormat="1" ht="20.25">
      <c r="A30" s="156" t="s">
        <v>182</v>
      </c>
      <c r="B30" s="150" t="s">
        <v>44</v>
      </c>
      <c r="C30" s="153" t="s">
        <v>181</v>
      </c>
      <c r="D30" s="150" t="s">
        <v>181</v>
      </c>
      <c r="E30" s="150" t="s">
        <v>72</v>
      </c>
      <c r="F30" s="150" t="s">
        <v>182</v>
      </c>
      <c r="G30" s="150" t="s">
        <v>12</v>
      </c>
      <c r="H30" s="208">
        <v>0</v>
      </c>
      <c r="I30" s="209" t="s">
        <v>183</v>
      </c>
      <c r="J30" s="209" t="s">
        <v>184</v>
      </c>
      <c r="K30" s="151"/>
      <c r="L30" s="151"/>
      <c r="M30" s="151"/>
      <c r="N30" s="151"/>
      <c r="O30" s="151"/>
      <c r="P30" s="211"/>
      <c r="Q30" s="152"/>
      <c r="R30" s="150" t="str">
        <f ca="1">IF(ISERROR($V30),"",OFFSET('Smelter Look-up'!$C$4,$V30-4,0)&amp;"")</f>
        <v>Jingmen GEM Co., Ltd.</v>
      </c>
      <c r="S30" s="156" t="str">
        <f t="shared" ca="1" si="0"/>
        <v>CN</v>
      </c>
      <c r="T30" s="156" t="str">
        <f ca="1">IF(B30="","",IF(ISERROR(MATCH($J30,SorP!$B$1:$B$5661,0)),"",INDIRECT("'SorP'!$A$"&amp;MATCH($J30,SorP!$B$1:$B$5661,0))))</f>
        <v>CN-HB</v>
      </c>
      <c r="U30" s="169"/>
      <c r="V30" s="170">
        <f>IF(C30="",NA(),MATCH($B30&amp;$C30,'Smelter Look-up'!$J:$J,0))</f>
        <v>52</v>
      </c>
      <c r="X30" s="171">
        <f t="shared" si="1"/>
        <v>0</v>
      </c>
      <c r="AB30" s="171" t="str">
        <f t="shared" si="2"/>
        <v>CobaltJingmen GEM Co., Ltd.</v>
      </c>
    </row>
    <row r="31" spans="1:28" s="171" customFormat="1" ht="25.5">
      <c r="A31" s="156" t="s">
        <v>117</v>
      </c>
      <c r="B31" s="150" t="s">
        <v>44</v>
      </c>
      <c r="C31" s="153" t="s">
        <v>116</v>
      </c>
      <c r="D31" s="150" t="s">
        <v>116</v>
      </c>
      <c r="E31" s="150" t="s">
        <v>72</v>
      </c>
      <c r="F31" s="150" t="s">
        <v>117</v>
      </c>
      <c r="G31" s="150" t="s">
        <v>12</v>
      </c>
      <c r="H31" s="208">
        <v>0</v>
      </c>
      <c r="I31" s="209" t="s">
        <v>114</v>
      </c>
      <c r="J31" s="209" t="s">
        <v>115</v>
      </c>
      <c r="K31" s="151"/>
      <c r="L31" s="151"/>
      <c r="M31" s="151"/>
      <c r="N31" s="151"/>
      <c r="O31" s="151"/>
      <c r="P31" s="211"/>
      <c r="Q31" s="152"/>
      <c r="R31" s="150" t="str">
        <f ca="1">IF(ISERROR($V31),"",OFFSET('Smelter Look-up'!$C$4,$V31-4,0)&amp;"")</f>
        <v>Ganzhou Highpower Technology Co., Ltd.</v>
      </c>
      <c r="S31" s="156" t="str">
        <f t="shared" ca="1" si="0"/>
        <v>CN</v>
      </c>
      <c r="T31" s="156" t="str">
        <f ca="1">IF(B31="","",IF(ISERROR(MATCH($J31,SorP!$B$1:$B$5661,0)),"",INDIRECT("'SorP'!$A$"&amp;MATCH($J31,SorP!$B$1:$B$5661,0))))</f>
        <v>CN-JX</v>
      </c>
      <c r="U31" s="169"/>
      <c r="V31" s="170">
        <f>IF(C31="",NA(),MATCH($B31&amp;$C31,'Smelter Look-up'!$J:$J,0))</f>
        <v>24</v>
      </c>
      <c r="X31" s="171">
        <f t="shared" si="1"/>
        <v>0</v>
      </c>
      <c r="AB31" s="171" t="str">
        <f t="shared" si="2"/>
        <v>CobaltGanzhou Highpower Technology Co., Ltd.</v>
      </c>
    </row>
    <row r="32" spans="1:28" s="171" customFormat="1" ht="25.5">
      <c r="A32" s="156" t="s">
        <v>266</v>
      </c>
      <c r="B32" s="150" t="s">
        <v>44</v>
      </c>
      <c r="C32" s="153" t="s">
        <v>265</v>
      </c>
      <c r="D32" s="150" t="s">
        <v>265</v>
      </c>
      <c r="E32" s="150" t="s">
        <v>108</v>
      </c>
      <c r="F32" s="150" t="s">
        <v>266</v>
      </c>
      <c r="G32" s="150" t="s">
        <v>12</v>
      </c>
      <c r="H32" s="208">
        <v>0</v>
      </c>
      <c r="I32" s="209" t="s">
        <v>267</v>
      </c>
      <c r="J32" s="209" t="s">
        <v>268</v>
      </c>
      <c r="K32" s="151"/>
      <c r="L32" s="151"/>
      <c r="M32" s="151"/>
      <c r="N32" s="151"/>
      <c r="O32" s="151"/>
      <c r="P32" s="211"/>
      <c r="Q32" s="152"/>
      <c r="R32" s="150" t="str">
        <f ca="1">IF(ISERROR($V32),"",OFFSET('Smelter Look-up'!$C$4,$V32-4,0)&amp;"")</f>
        <v>NORILSK NICKEL HARJAVALTA OY</v>
      </c>
      <c r="S32" s="156" t="str">
        <f t="shared" ca="1" si="0"/>
        <v>FI</v>
      </c>
      <c r="T32" s="156" t="str">
        <f ca="1">IF(B32="","",IF(ISERROR(MATCH($J32,SorP!$B$1:$B$5661,0)),"",INDIRECT("'SorP'!$A$"&amp;MATCH($J32,SorP!$B$1:$B$5661,0))))</f>
        <v>FI-17</v>
      </c>
      <c r="U32" s="169"/>
      <c r="V32" s="170">
        <f>IF(C32="",NA(),MATCH($B32&amp;$C32,'Smelter Look-up'!$J:$J,0))</f>
        <v>99</v>
      </c>
      <c r="X32" s="171">
        <f t="shared" si="1"/>
        <v>0</v>
      </c>
      <c r="AB32" s="171" t="str">
        <f t="shared" si="2"/>
        <v>CobaltNORILSK NICKEL HARJAVALTA OY</v>
      </c>
    </row>
    <row r="33" spans="1:28" s="171" customFormat="1" ht="25.5">
      <c r="A33" s="156" t="s">
        <v>253</v>
      </c>
      <c r="B33" s="150" t="s">
        <v>44</v>
      </c>
      <c r="C33" s="153" t="s">
        <v>12783</v>
      </c>
      <c r="D33" s="150" t="s">
        <v>12783</v>
      </c>
      <c r="E33" s="150" t="s">
        <v>72</v>
      </c>
      <c r="F33" s="150" t="s">
        <v>253</v>
      </c>
      <c r="G33" s="150" t="s">
        <v>12</v>
      </c>
      <c r="H33" s="208">
        <v>0</v>
      </c>
      <c r="I33" s="209" t="s">
        <v>217</v>
      </c>
      <c r="J33" s="209" t="s">
        <v>218</v>
      </c>
      <c r="K33" s="151"/>
      <c r="L33" s="151"/>
      <c r="M33" s="151"/>
      <c r="N33" s="151"/>
      <c r="O33" s="151"/>
      <c r="P33" s="211"/>
      <c r="Q33" s="152"/>
      <c r="R33" s="150" t="str">
        <f ca="1">IF(ISERROR($V33),"",OFFSET('Smelter Look-up'!$C$4,$V33-4,0)&amp;"")</f>
        <v>Zhejiang New Era Zhongneng Technology Co., Ltd.</v>
      </c>
      <c r="S33" s="156" t="str">
        <f t="shared" ca="1" si="0"/>
        <v>CN</v>
      </c>
      <c r="T33" s="156" t="str">
        <f ca="1">IF(B33="","",IF(ISERROR(MATCH($J33,SorP!$B$1:$B$5661,0)),"",INDIRECT("'SorP'!$A$"&amp;MATCH($J33,SorP!$B$1:$B$5661,0))))</f>
        <v>CN-ZJ</v>
      </c>
      <c r="U33" s="169"/>
      <c r="V33" s="170">
        <f>IF(C33="",NA(),MATCH($B33&amp;$C33,'Smelter Look-up'!$J:$J,0))</f>
        <v>131</v>
      </c>
      <c r="X33" s="171">
        <f t="shared" si="1"/>
        <v>0</v>
      </c>
      <c r="AB33" s="171" t="str">
        <f t="shared" si="2"/>
        <v>CobaltZhejiang New Era Zhongneng Technology Co., Ltd.</v>
      </c>
    </row>
    <row r="34" spans="1:28" s="171" customFormat="1" ht="25.5">
      <c r="A34" s="156" t="s">
        <v>163</v>
      </c>
      <c r="B34" s="150" t="s">
        <v>44</v>
      </c>
      <c r="C34" s="153" t="s">
        <v>162</v>
      </c>
      <c r="D34" s="150" t="s">
        <v>162</v>
      </c>
      <c r="E34" s="150" t="s">
        <v>72</v>
      </c>
      <c r="F34" s="150" t="s">
        <v>163</v>
      </c>
      <c r="G34" s="150" t="s">
        <v>12</v>
      </c>
      <c r="H34" s="208">
        <v>0</v>
      </c>
      <c r="I34" s="209" t="s">
        <v>152</v>
      </c>
      <c r="J34" s="209" t="s">
        <v>153</v>
      </c>
      <c r="K34" s="151"/>
      <c r="L34" s="151"/>
      <c r="M34" s="151"/>
      <c r="N34" s="151"/>
      <c r="O34" s="151"/>
      <c r="P34" s="211"/>
      <c r="Q34" s="152"/>
      <c r="R34" s="150" t="str">
        <f ca="1">IF(ISERROR($V34),"",OFFSET('Smelter Look-up'!$C$4,$V34-4,0)&amp;"")</f>
        <v>Hunan Yacheng New Materials Co., Ltd.</v>
      </c>
      <c r="S34" s="156" t="str">
        <f t="shared" ca="1" si="0"/>
        <v>CN</v>
      </c>
      <c r="T34" s="156" t="str">
        <f ca="1">IF(B34="","",IF(ISERROR(MATCH($J34,SorP!$B$1:$B$5661,0)),"",INDIRECT("'SorP'!$A$"&amp;MATCH($J34,SorP!$B$1:$B$5661,0))))</f>
        <v>CN-HN</v>
      </c>
      <c r="U34" s="169"/>
      <c r="V34" s="170">
        <f>IF(C34="",NA(),MATCH($B34&amp;$C34,'Smelter Look-up'!$J:$J,0))</f>
        <v>42</v>
      </c>
      <c r="X34" s="171">
        <f t="shared" si="1"/>
        <v>0</v>
      </c>
      <c r="AB34" s="171" t="str">
        <f t="shared" si="2"/>
        <v>CobaltHunan Yacheng New Materials Co., Ltd.</v>
      </c>
    </row>
    <row r="35" spans="1:28" s="171" customFormat="1" ht="25.5">
      <c r="A35" s="156" t="s">
        <v>233</v>
      </c>
      <c r="B35" s="150" t="s">
        <v>44</v>
      </c>
      <c r="C35" s="153" t="s">
        <v>231</v>
      </c>
      <c r="D35" s="150" t="s">
        <v>231</v>
      </c>
      <c r="E35" s="150" t="s">
        <v>232</v>
      </c>
      <c r="F35" s="150" t="s">
        <v>233</v>
      </c>
      <c r="G35" s="150" t="s">
        <v>12</v>
      </c>
      <c r="H35" s="208">
        <v>0</v>
      </c>
      <c r="I35" s="209" t="s">
        <v>234</v>
      </c>
      <c r="J35" s="209" t="s">
        <v>235</v>
      </c>
      <c r="K35" s="151"/>
      <c r="L35" s="151"/>
      <c r="M35" s="151"/>
      <c r="N35" s="151"/>
      <c r="O35" s="151"/>
      <c r="P35" s="211"/>
      <c r="Q35" s="152"/>
      <c r="R35" s="150" t="str">
        <f ca="1">IF(ISERROR($V35),"",OFFSET('Smelter Look-up'!$C$4,$V35-4,0)&amp;"")</f>
        <v>Murrin Murrin Nickel Cobalt Plant</v>
      </c>
      <c r="S35" s="156" t="str">
        <f t="shared" ca="1" si="0"/>
        <v>AU</v>
      </c>
      <c r="T35" s="156" t="str">
        <f ca="1">IF(B35="","",IF(ISERROR(MATCH($J35,SorP!$B$1:$B$5661,0)),"",INDIRECT("'SorP'!$A$"&amp;MATCH($J35,SorP!$B$1:$B$5661,0))))</f>
        <v>AU-WA</v>
      </c>
      <c r="U35" s="169"/>
      <c r="V35" s="170">
        <f>IF(C35="",NA(),MATCH($B35&amp;$C35,'Smelter Look-up'!$J:$J,0))</f>
        <v>83</v>
      </c>
      <c r="X35" s="171">
        <f t="shared" si="1"/>
        <v>0</v>
      </c>
      <c r="AB35" s="171" t="str">
        <f t="shared" si="2"/>
        <v>CobaltMurrin Murrin Nickel Cobalt Plant</v>
      </c>
    </row>
    <row r="36" spans="1:28" s="171" customFormat="1" ht="25.5">
      <c r="A36" s="156" t="s">
        <v>155</v>
      </c>
      <c r="B36" s="150" t="s">
        <v>44</v>
      </c>
      <c r="C36" s="153" t="s">
        <v>154</v>
      </c>
      <c r="D36" s="150" t="s">
        <v>154</v>
      </c>
      <c r="E36" s="150" t="s">
        <v>72</v>
      </c>
      <c r="F36" s="150" t="s">
        <v>155</v>
      </c>
      <c r="G36" s="150" t="s">
        <v>12</v>
      </c>
      <c r="H36" s="208">
        <v>0</v>
      </c>
      <c r="I36" s="209" t="s">
        <v>152</v>
      </c>
      <c r="J36" s="209" t="s">
        <v>153</v>
      </c>
      <c r="K36" s="151"/>
      <c r="L36" s="151"/>
      <c r="M36" s="151"/>
      <c r="N36" s="151"/>
      <c r="O36" s="151"/>
      <c r="P36" s="211"/>
      <c r="Q36" s="152"/>
      <c r="R36" s="150" t="str">
        <f ca="1">IF(ISERROR($V36),"",OFFSET('Smelter Look-up'!$C$4,$V36-4,0)&amp;"")</f>
        <v>Hunan CNGR New Energy Science &amp; Technology Co., Ltd.</v>
      </c>
      <c r="S36" s="156" t="str">
        <f t="shared" ca="1" si="0"/>
        <v>CN</v>
      </c>
      <c r="T36" s="156" t="str">
        <f ca="1">IF(B36="","",IF(ISERROR(MATCH($J36,SorP!$B$1:$B$5661,0)),"",INDIRECT("'SorP'!$A$"&amp;MATCH($J36,SorP!$B$1:$B$5661,0))))</f>
        <v>CN-HN</v>
      </c>
      <c r="U36" s="169"/>
      <c r="V36" s="170">
        <f>IF(C36="",NA(),MATCH($B36&amp;$C36,'Smelter Look-up'!$J:$J,0))</f>
        <v>37</v>
      </c>
      <c r="X36" s="171">
        <f t="shared" si="1"/>
        <v>0</v>
      </c>
      <c r="AB36" s="171" t="str">
        <f t="shared" si="2"/>
        <v>CobaltHunan CNGR New Energy Science &amp; Technology Co., Ltd.</v>
      </c>
    </row>
    <row r="37" spans="1:28" s="171" customFormat="1" ht="20.25">
      <c r="A37" s="156" t="s">
        <v>89</v>
      </c>
      <c r="B37" s="150" t="s">
        <v>44</v>
      </c>
      <c r="C37" s="153" t="s">
        <v>87</v>
      </c>
      <c r="D37" s="150" t="s">
        <v>87</v>
      </c>
      <c r="E37" s="150" t="s">
        <v>88</v>
      </c>
      <c r="F37" s="150" t="s">
        <v>89</v>
      </c>
      <c r="G37" s="150" t="s">
        <v>12</v>
      </c>
      <c r="H37" s="208">
        <v>0</v>
      </c>
      <c r="I37" s="209" t="s">
        <v>90</v>
      </c>
      <c r="J37" s="209" t="s">
        <v>91</v>
      </c>
      <c r="K37" s="151"/>
      <c r="L37" s="151"/>
      <c r="M37" s="151"/>
      <c r="N37" s="151"/>
      <c r="O37" s="151"/>
      <c r="P37" s="211"/>
      <c r="Q37" s="152"/>
      <c r="R37" s="150" t="str">
        <f ca="1">IF(ISERROR($V37),"",OFFSET('Smelter Look-up'!$C$4,$V37-4,0)&amp;"")</f>
        <v>Cosmo Chemical, Ltd.</v>
      </c>
      <c r="S37" s="156" t="str">
        <f t="shared" ca="1" si="0"/>
        <v>KR</v>
      </c>
      <c r="T37" s="156" t="str">
        <f ca="1">IF(B37="","",IF(ISERROR(MATCH($J37,SorP!$B$1:$B$5661,0)),"",INDIRECT("'SorP'!$A$"&amp;MATCH($J37,SorP!$B$1:$B$5661,0))))</f>
        <v>KR-48</v>
      </c>
      <c r="U37" s="169"/>
      <c r="V37" s="170">
        <f>IF(C37="",NA(),MATCH($B37&amp;$C37,'Smelter Look-up'!$J:$J,0))</f>
        <v>13</v>
      </c>
      <c r="X37" s="171">
        <f t="shared" si="1"/>
        <v>0</v>
      </c>
      <c r="AB37" s="171" t="str">
        <f t="shared" si="2"/>
        <v>CobaltCosmo Chemical, Ltd.</v>
      </c>
    </row>
    <row r="38" spans="1:28" s="171" customFormat="1" ht="25.5">
      <c r="A38" s="156" t="s">
        <v>261</v>
      </c>
      <c r="B38" s="150" t="s">
        <v>44</v>
      </c>
      <c r="C38" s="153" t="s">
        <v>260</v>
      </c>
      <c r="D38" s="150" t="s">
        <v>260</v>
      </c>
      <c r="E38" s="150" t="s">
        <v>72</v>
      </c>
      <c r="F38" s="150" t="s">
        <v>261</v>
      </c>
      <c r="G38" s="150" t="s">
        <v>12</v>
      </c>
      <c r="H38" s="208">
        <v>0</v>
      </c>
      <c r="I38" s="209" t="s">
        <v>262</v>
      </c>
      <c r="J38" s="209" t="s">
        <v>218</v>
      </c>
      <c r="K38" s="151"/>
      <c r="L38" s="151"/>
      <c r="M38" s="151"/>
      <c r="N38" s="151"/>
      <c r="O38" s="151"/>
      <c r="P38" s="211"/>
      <c r="Q38" s="152"/>
      <c r="R38" s="150" t="str">
        <f ca="1">IF(ISERROR($V38),"",OFFSET('Smelter Look-up'!$C$4,$V38-4,0)&amp;"")</f>
        <v>Ningbo Hubang New Material Co., Ltd.</v>
      </c>
      <c r="S38" s="156" t="str">
        <f t="shared" ca="1" si="0"/>
        <v>CN</v>
      </c>
      <c r="T38" s="156" t="str">
        <f ca="1">IF(B38="","",IF(ISERROR(MATCH($J38,SorP!$B$1:$B$5661,0)),"",INDIRECT("'SorP'!$A$"&amp;MATCH($J38,SorP!$B$1:$B$5661,0))))</f>
        <v>CN-ZJ</v>
      </c>
      <c r="U38" s="169"/>
      <c r="V38" s="170">
        <f>IF(C38="",NA(),MATCH($B38&amp;$C38,'Smelter Look-up'!$J:$J,0))</f>
        <v>97</v>
      </c>
      <c r="X38" s="171">
        <f t="shared" si="1"/>
        <v>0</v>
      </c>
      <c r="AB38" s="171" t="str">
        <f t="shared" si="2"/>
        <v>CobaltNingbo Hubang New Material Co., Ltd.</v>
      </c>
    </row>
    <row r="39" spans="1:28" s="171" customFormat="1" ht="25.5">
      <c r="A39" s="156" t="s">
        <v>158</v>
      </c>
      <c r="B39" s="150" t="s">
        <v>44</v>
      </c>
      <c r="C39" s="153" t="s">
        <v>157</v>
      </c>
      <c r="D39" s="150" t="s">
        <v>157</v>
      </c>
      <c r="E39" s="150" t="s">
        <v>72</v>
      </c>
      <c r="F39" s="150" t="s">
        <v>158</v>
      </c>
      <c r="G39" s="150" t="s">
        <v>12</v>
      </c>
      <c r="H39" s="208">
        <v>0</v>
      </c>
      <c r="I39" s="209" t="s">
        <v>159</v>
      </c>
      <c r="J39" s="209" t="s">
        <v>153</v>
      </c>
      <c r="K39" s="151"/>
      <c r="L39" s="151"/>
      <c r="M39" s="151"/>
      <c r="N39" s="151"/>
      <c r="O39" s="151"/>
      <c r="P39" s="211"/>
      <c r="Q39" s="152"/>
      <c r="R39" s="150" t="str">
        <f ca="1">IF(ISERROR($V39),"",OFFSET('Smelter Look-up'!$C$4,$V39-4,0)&amp;"")</f>
        <v>Hunan Jinxin New Material Holding Co., Ltd.</v>
      </c>
      <c r="S39" s="156" t="str">
        <f t="shared" ca="1" si="0"/>
        <v>CN</v>
      </c>
      <c r="T39" s="156" t="str">
        <f ca="1">IF(B39="","",IF(ISERROR(MATCH($J39,SorP!$B$1:$B$5661,0)),"",INDIRECT("'SorP'!$A$"&amp;MATCH($J39,SorP!$B$1:$B$5661,0))))</f>
        <v>CN-HN</v>
      </c>
      <c r="U39" s="169"/>
      <c r="V39" s="170">
        <f>IF(C39="",NA(),MATCH($B39&amp;$C39,'Smelter Look-up'!$J:$J,0))</f>
        <v>39</v>
      </c>
      <c r="X39" s="171">
        <f t="shared" si="1"/>
        <v>0</v>
      </c>
      <c r="AB39" s="171" t="str">
        <f t="shared" si="2"/>
        <v>CobaltHunan Jinxin New Material Holding Co., Ltd.</v>
      </c>
    </row>
    <row r="40" spans="1:28" s="171" customFormat="1" ht="25.5">
      <c r="A40" s="156" t="s">
        <v>84</v>
      </c>
      <c r="B40" s="150" t="s">
        <v>44</v>
      </c>
      <c r="C40" s="153" t="s">
        <v>82</v>
      </c>
      <c r="D40" s="150" t="s">
        <v>82</v>
      </c>
      <c r="E40" s="150" t="s">
        <v>83</v>
      </c>
      <c r="F40" s="150" t="s">
        <v>84</v>
      </c>
      <c r="G40" s="150" t="s">
        <v>12</v>
      </c>
      <c r="H40" s="208">
        <v>0</v>
      </c>
      <c r="I40" s="209" t="s">
        <v>85</v>
      </c>
      <c r="J40" s="209" t="s">
        <v>86</v>
      </c>
      <c r="K40" s="151"/>
      <c r="L40" s="151"/>
      <c r="M40" s="151"/>
      <c r="N40" s="151"/>
      <c r="O40" s="151"/>
      <c r="P40" s="211"/>
      <c r="Q40" s="152"/>
      <c r="R40" s="150" t="str">
        <f ca="1">IF(ISERROR($V40),"",OFFSET('Smelter Look-up'!$C$4,$V40-4,0)&amp;"")</f>
        <v>CoreMax Corporation</v>
      </c>
      <c r="S40" s="156" t="str">
        <f t="shared" ca="1" si="0"/>
        <v>TW</v>
      </c>
      <c r="T40" s="156" t="str">
        <f ca="1">IF(B40="","",IF(ISERROR(MATCH($J40,SorP!$B$1:$B$5661,0)),"",INDIRECT("'SorP'!$A$"&amp;MATCH($J40,SorP!$B$1:$B$5661,0))))</f>
        <v>TW-MIA</v>
      </c>
      <c r="U40" s="169"/>
      <c r="V40" s="170">
        <f>IF(C40="",NA(),MATCH($B40&amp;$C40,'Smelter Look-up'!$J:$J,0))</f>
        <v>12</v>
      </c>
      <c r="X40" s="171">
        <f t="shared" si="1"/>
        <v>0</v>
      </c>
      <c r="AB40" s="171" t="str">
        <f t="shared" si="2"/>
        <v>CobaltCoreMax Corporation</v>
      </c>
    </row>
    <row r="41" spans="1:28" s="171" customFormat="1" ht="25.5">
      <c r="A41" s="156" t="s">
        <v>73</v>
      </c>
      <c r="B41" s="150" t="s">
        <v>44</v>
      </c>
      <c r="C41" s="153" t="s">
        <v>71</v>
      </c>
      <c r="D41" s="150" t="s">
        <v>71</v>
      </c>
      <c r="E41" s="150" t="s">
        <v>72</v>
      </c>
      <c r="F41" s="150" t="s">
        <v>73</v>
      </c>
      <c r="G41" s="150" t="s">
        <v>12</v>
      </c>
      <c r="H41" s="208">
        <v>0</v>
      </c>
      <c r="I41" s="209" t="s">
        <v>74</v>
      </c>
      <c r="J41" s="209" t="s">
        <v>75</v>
      </c>
      <c r="K41" s="151"/>
      <c r="L41" s="151"/>
      <c r="M41" s="151"/>
      <c r="N41" s="151"/>
      <c r="O41" s="151"/>
      <c r="P41" s="211"/>
      <c r="Q41" s="152"/>
      <c r="R41" s="150" t="str">
        <f ca="1">IF(ISERROR($V41),"",OFFSET('Smelter Look-up'!$C$4,$V41-4,0)&amp;"")</f>
        <v>Chizhou CN New Materials and Technology Co., Ltd.</v>
      </c>
      <c r="S41" s="156" t="str">
        <f t="shared" ca="1" si="0"/>
        <v>CN</v>
      </c>
      <c r="T41" s="156" t="str">
        <f ca="1">IF(B41="","",IF(ISERROR(MATCH($J41,SorP!$B$1:$B$5661,0)),"",INDIRECT("'SorP'!$A$"&amp;MATCH($J41,SorP!$B$1:$B$5661,0))))</f>
        <v>CN-AH</v>
      </c>
      <c r="U41" s="169"/>
      <c r="V41" s="170">
        <f>IF(C41="",NA(),MATCH($B41&amp;$C41,'Smelter Look-up'!$J:$J,0))</f>
        <v>8</v>
      </c>
      <c r="X41" s="171">
        <f t="shared" si="1"/>
        <v>0</v>
      </c>
      <c r="AB41" s="171" t="str">
        <f t="shared" si="2"/>
        <v>CobaltChizhou CN New Materials and Technology Co., Ltd.</v>
      </c>
    </row>
    <row r="42" spans="1:28" s="171" customFormat="1" ht="25.5">
      <c r="A42" s="156" t="s">
        <v>326</v>
      </c>
      <c r="B42" s="150" t="s">
        <v>44</v>
      </c>
      <c r="C42" s="153" t="s">
        <v>12570</v>
      </c>
      <c r="D42" s="150" t="s">
        <v>12570</v>
      </c>
      <c r="E42" s="150" t="s">
        <v>72</v>
      </c>
      <c r="F42" s="150" t="s">
        <v>326</v>
      </c>
      <c r="G42" s="150" t="s">
        <v>12</v>
      </c>
      <c r="H42" s="208">
        <v>0</v>
      </c>
      <c r="I42" s="209" t="s">
        <v>217</v>
      </c>
      <c r="J42" s="209" t="s">
        <v>218</v>
      </c>
      <c r="K42" s="151"/>
      <c r="L42" s="151"/>
      <c r="M42" s="151"/>
      <c r="N42" s="151"/>
      <c r="O42" s="151"/>
      <c r="P42" s="211"/>
      <c r="Q42" s="152"/>
      <c r="R42" s="150" t="str">
        <f ca="1">IF(ISERROR($V42),"",OFFSET('Smelter Look-up'!$C$4,$V42-4,0)&amp;"")</f>
        <v>Zhejiang Greatpower Cobalt Materials Co., Ltd.</v>
      </c>
      <c r="S42" s="156" t="str">
        <f t="shared" ca="1" si="0"/>
        <v>CN</v>
      </c>
      <c r="T42" s="156" t="str">
        <f ca="1">IF(B42="","",IF(ISERROR(MATCH($J42,SorP!$B$1:$B$5661,0)),"",INDIRECT("'SorP'!$A$"&amp;MATCH($J42,SorP!$B$1:$B$5661,0))))</f>
        <v>CN-ZJ</v>
      </c>
      <c r="U42" s="169"/>
      <c r="V42" s="170">
        <f>IF(C42="",NA(),MATCH($B42&amp;$C42,'Smelter Look-up'!$J:$J,0))</f>
        <v>128</v>
      </c>
      <c r="X42" s="171">
        <f t="shared" si="1"/>
        <v>0</v>
      </c>
      <c r="AB42" s="171" t="str">
        <f t="shared" si="2"/>
        <v>CobaltZhejiang Greatpower Cobalt Materials Co., Ltd.</v>
      </c>
    </row>
    <row r="43" spans="1:28" s="171" customFormat="1" ht="25.5">
      <c r="A43" s="156" t="s">
        <v>225</v>
      </c>
      <c r="B43" s="150" t="s">
        <v>44</v>
      </c>
      <c r="C43" s="153" t="s">
        <v>224</v>
      </c>
      <c r="D43" s="150" t="s">
        <v>224</v>
      </c>
      <c r="E43" s="150" t="s">
        <v>83</v>
      </c>
      <c r="F43" s="150" t="s">
        <v>225</v>
      </c>
      <c r="G43" s="150" t="s">
        <v>12</v>
      </c>
      <c r="H43" s="208">
        <v>0</v>
      </c>
      <c r="I43" s="209" t="s">
        <v>223</v>
      </c>
      <c r="J43" s="209" t="s">
        <v>223</v>
      </c>
      <c r="K43" s="151"/>
      <c r="L43" s="151"/>
      <c r="M43" s="151"/>
      <c r="N43" s="151"/>
      <c r="O43" s="151"/>
      <c r="P43" s="211"/>
      <c r="Q43" s="152"/>
      <c r="R43" s="150" t="str">
        <f ca="1">IF(ISERROR($V43),"",OFFSET('Smelter Look-up'!$C$4,$V43-4,0)&amp;"")</f>
        <v>Mechema Taiwan Plant 2</v>
      </c>
      <c r="S43" s="156" t="str">
        <f t="shared" ca="1" si="0"/>
        <v>TW</v>
      </c>
      <c r="T43" s="156" t="str">
        <f ca="1">IF(B43="","",IF(ISERROR(MATCH($J43,SorP!$B$1:$B$5661,0)),"",INDIRECT("'SorP'!$A$"&amp;MATCH($J43,SorP!$B$1:$B$5661,0))))</f>
        <v>TW-TAO</v>
      </c>
      <c r="U43" s="169"/>
      <c r="V43" s="170">
        <f>IF(C43="",NA(),MATCH($B43&amp;$C43,'Smelter Look-up'!$J:$J,0))</f>
        <v>74</v>
      </c>
      <c r="X43" s="171">
        <f t="shared" si="1"/>
        <v>0</v>
      </c>
      <c r="AB43" s="171" t="str">
        <f t="shared" si="2"/>
        <v>CobaltMechema Taiwan Plant 2</v>
      </c>
    </row>
    <row r="44" spans="1:28" s="171" customFormat="1" ht="25.5">
      <c r="A44" s="156" t="s">
        <v>138</v>
      </c>
      <c r="B44" s="150" t="s">
        <v>44</v>
      </c>
      <c r="C44" s="153" t="s">
        <v>137</v>
      </c>
      <c r="D44" s="150" t="s">
        <v>137</v>
      </c>
      <c r="E44" s="150" t="s">
        <v>72</v>
      </c>
      <c r="F44" s="150" t="s">
        <v>138</v>
      </c>
      <c r="G44" s="150" t="s">
        <v>12</v>
      </c>
      <c r="H44" s="208">
        <v>0</v>
      </c>
      <c r="I44" s="209" t="s">
        <v>139</v>
      </c>
      <c r="J44" s="209" t="s">
        <v>140</v>
      </c>
      <c r="K44" s="151"/>
      <c r="L44" s="151"/>
      <c r="M44" s="151"/>
      <c r="N44" s="151"/>
      <c r="O44" s="151"/>
      <c r="P44" s="211"/>
      <c r="Q44" s="152"/>
      <c r="R44" s="150" t="str">
        <f ca="1">IF(ISERROR($V44),"",OFFSET('Smelter Look-up'!$C$4,$V44-4,0)&amp;"")</f>
        <v>Guizhou CNGR Resource Recycling Industry Development Co., Ltd.</v>
      </c>
      <c r="S44" s="156" t="str">
        <f t="shared" ca="1" si="0"/>
        <v>CN</v>
      </c>
      <c r="T44" s="156" t="str">
        <f ca="1">IF(B44="","",IF(ISERROR(MATCH($J44,SorP!$B$1:$B$5661,0)),"",INDIRECT("'SorP'!$A$"&amp;MATCH($J44,SorP!$B$1:$B$5661,0))))</f>
        <v>CN-GZ</v>
      </c>
      <c r="U44" s="169"/>
      <c r="V44" s="170">
        <f>IF(C44="",NA(),MATCH($B44&amp;$C44,'Smelter Look-up'!$J:$J,0))</f>
        <v>31</v>
      </c>
      <c r="X44" s="171">
        <f t="shared" si="1"/>
        <v>0</v>
      </c>
      <c r="AB44" s="171" t="str">
        <f t="shared" si="2"/>
        <v>CobaltGuizhou CNGR Resource Recycling Industry Development Co., Ltd.</v>
      </c>
    </row>
    <row r="45" spans="1:28" s="171" customFormat="1" ht="25.5">
      <c r="A45" s="156" t="s">
        <v>12545</v>
      </c>
      <c r="B45" s="150" t="s">
        <v>44</v>
      </c>
      <c r="C45" s="153" t="s">
        <v>12763</v>
      </c>
      <c r="D45" s="150" t="s">
        <v>12763</v>
      </c>
      <c r="E45" s="150" t="s">
        <v>72</v>
      </c>
      <c r="F45" s="150" t="s">
        <v>12545</v>
      </c>
      <c r="G45" s="150" t="s">
        <v>12</v>
      </c>
      <c r="H45" s="208">
        <v>0</v>
      </c>
      <c r="I45" s="209" t="s">
        <v>12546</v>
      </c>
      <c r="J45" s="209" t="s">
        <v>75</v>
      </c>
      <c r="K45" s="151"/>
      <c r="L45" s="151"/>
      <c r="M45" s="151"/>
      <c r="N45" s="151"/>
      <c r="O45" s="151"/>
      <c r="P45" s="211"/>
      <c r="Q45" s="152"/>
      <c r="R45" s="150" t="str">
        <f ca="1">IF(ISERROR($V45),"",OFFSET('Smelter Look-up'!$C$4,$V45-4,0)&amp;"")</f>
        <v>Anhui Hanrui New Material Co., Ltd.</v>
      </c>
      <c r="S45" s="156" t="str">
        <f t="shared" ca="1" si="0"/>
        <v>CN</v>
      </c>
      <c r="T45" s="156" t="str">
        <f ca="1">IF(B45="","",IF(ISERROR(MATCH($J45,SorP!$B$1:$B$5661,0)),"",INDIRECT("'SorP'!$A$"&amp;MATCH($J45,SorP!$B$1:$B$5661,0))))</f>
        <v>CN-AH</v>
      </c>
      <c r="U45" s="169"/>
      <c r="V45" s="170">
        <f>IF(C45="",NA(),MATCH($B45&amp;$C45,'Smelter Look-up'!$J:$J,0))</f>
        <v>5</v>
      </c>
      <c r="X45" s="171">
        <f t="shared" si="1"/>
        <v>0</v>
      </c>
      <c r="AB45" s="171" t="str">
        <f t="shared" si="2"/>
        <v>CobaltAnhui Hanrui New Material Co., Ltd.</v>
      </c>
    </row>
    <row r="46" spans="1:28" s="171" customFormat="1" ht="20.25">
      <c r="A46" s="156" t="s">
        <v>380</v>
      </c>
      <c r="B46" s="150" t="s">
        <v>45</v>
      </c>
      <c r="C46" s="153" t="s">
        <v>379</v>
      </c>
      <c r="D46" s="150" t="s">
        <v>379</v>
      </c>
      <c r="E46" s="150" t="s">
        <v>143</v>
      </c>
      <c r="F46" s="150" t="s">
        <v>380</v>
      </c>
      <c r="G46" s="150" t="s">
        <v>12</v>
      </c>
      <c r="H46" s="208">
        <v>0</v>
      </c>
      <c r="I46" s="209" t="s">
        <v>381</v>
      </c>
      <c r="J46" s="209" t="s">
        <v>382</v>
      </c>
      <c r="K46" s="151"/>
      <c r="L46" s="151"/>
      <c r="M46" s="151"/>
      <c r="N46" s="151"/>
      <c r="O46" s="151"/>
      <c r="P46" s="211"/>
      <c r="Q46" s="152"/>
      <c r="R46" s="150" t="str">
        <f ca="1">IF(ISERROR($V46),"",OFFSET('Smelter Look-up'!$C$4,$V46-4,0)&amp;"")</f>
        <v>Yamaguchi Mica</v>
      </c>
      <c r="S46" s="156" t="str">
        <f t="shared" ca="1" si="0"/>
        <v>JP</v>
      </c>
      <c r="T46" s="156" t="str">
        <f ca="1">IF(B46="","",IF(ISERROR(MATCH($J46,SorP!$B$1:$B$5661,0)),"",INDIRECT("'SorP'!$A$"&amp;MATCH($J46,SorP!$B$1:$B$5661,0))))</f>
        <v>JP-23</v>
      </c>
      <c r="U46" s="169"/>
      <c r="V46" s="170">
        <f>IF(C46="",NA(),MATCH($B46&amp;$C46,'Smelter Look-up'!$J:$J,0))</f>
        <v>160</v>
      </c>
      <c r="X46" s="171">
        <f t="shared" si="1"/>
        <v>0</v>
      </c>
      <c r="AB46" s="171" t="str">
        <f t="shared" si="2"/>
        <v>MicaYamaguchi Mica</v>
      </c>
    </row>
    <row r="47" spans="1:28" s="171" customFormat="1" ht="25.5">
      <c r="A47" s="156" t="s">
        <v>352</v>
      </c>
      <c r="B47" s="150" t="s">
        <v>45</v>
      </c>
      <c r="C47" s="153" t="s">
        <v>351</v>
      </c>
      <c r="D47" s="150" t="s">
        <v>351</v>
      </c>
      <c r="E47" s="150" t="s">
        <v>332</v>
      </c>
      <c r="F47" s="150" t="s">
        <v>352</v>
      </c>
      <c r="G47" s="150" t="s">
        <v>12</v>
      </c>
      <c r="H47" s="208"/>
      <c r="I47" s="209" t="s">
        <v>353</v>
      </c>
      <c r="J47" s="209" t="s">
        <v>354</v>
      </c>
      <c r="K47" s="151"/>
      <c r="L47" s="151"/>
      <c r="M47" s="151"/>
      <c r="N47" s="151"/>
      <c r="O47" s="151"/>
      <c r="P47" s="211"/>
      <c r="Q47" s="152"/>
      <c r="R47" s="150" t="str">
        <f ca="1">IF(ISERROR($V47),"",OFFSET('Smelter Look-up'!$C$4,$V47-4,0)&amp;"")</f>
        <v>Imerys Mica Kings Mountain, Inc.</v>
      </c>
      <c r="S47" s="156" t="str">
        <f t="shared" ca="1" si="0"/>
        <v>US</v>
      </c>
      <c r="T47" s="156" t="str">
        <f ca="1">IF(B47="","",IF(ISERROR(MATCH($J47,SorP!$B$1:$B$5661,0)),"",INDIRECT("'SorP'!$A$"&amp;MATCH($J47,SorP!$B$1:$B$5661,0))))</f>
        <v>US-NC</v>
      </c>
      <c r="U47" s="169"/>
      <c r="V47" s="170">
        <f>IF(C47="",NA(),MATCH($B47&amp;$C47,'Smelter Look-up'!$J:$J,0))</f>
        <v>145</v>
      </c>
      <c r="X47" s="171">
        <f t="shared" si="1"/>
        <v>0</v>
      </c>
      <c r="AB47" s="171" t="str">
        <f t="shared" si="2"/>
        <v>MicaImerys Mica Kings Mountain, Inc.</v>
      </c>
    </row>
    <row r="48" spans="1:28" s="171" customFormat="1" ht="25.5">
      <c r="A48" s="156" t="s">
        <v>356</v>
      </c>
      <c r="B48" s="150" t="s">
        <v>45</v>
      </c>
      <c r="C48" s="153" t="s">
        <v>355</v>
      </c>
      <c r="D48" s="150" t="s">
        <v>355</v>
      </c>
      <c r="E48" s="150" t="s">
        <v>186</v>
      </c>
      <c r="F48" s="150" t="s">
        <v>356</v>
      </c>
      <c r="G48" s="150" t="s">
        <v>12</v>
      </c>
      <c r="H48" s="208">
        <v>0</v>
      </c>
      <c r="I48" s="209" t="s">
        <v>357</v>
      </c>
      <c r="J48" s="209" t="s">
        <v>357</v>
      </c>
      <c r="K48" s="151"/>
      <c r="L48" s="151"/>
      <c r="M48" s="151"/>
      <c r="N48" s="151"/>
      <c r="O48" s="151"/>
      <c r="P48" s="211"/>
      <c r="Q48" s="152"/>
      <c r="R48" s="150" t="str">
        <f ca="1">IF(ISERROR($V48),"",OFFSET('Smelter Look-up'!$C$4,$V48-4,0)&amp;"")</f>
        <v>JSC “Sludyanaya Fabrika”</v>
      </c>
      <c r="S48" s="156" t="str">
        <f t="shared" ca="1" si="0"/>
        <v>RU</v>
      </c>
      <c r="T48" s="156" t="str">
        <f ca="1">IF(B48="","",IF(ISERROR(MATCH($J48,SorP!$B$1:$B$5661,0)),"",INDIRECT("'SorP'!$A$"&amp;MATCH($J48,SorP!$B$1:$B$5661,0))))</f>
        <v/>
      </c>
      <c r="U48" s="169"/>
      <c r="V48" s="170">
        <f>IF(C48="",NA(),MATCH($B48&amp;$C48,'Smelter Look-up'!$J:$J,0))</f>
        <v>146</v>
      </c>
      <c r="X48" s="171">
        <f t="shared" si="1"/>
        <v>0</v>
      </c>
      <c r="AB48" s="171" t="str">
        <f t="shared" si="2"/>
        <v>MicaJSC “Sludyanaya Fabrika”</v>
      </c>
    </row>
    <row r="49" spans="1:28" s="171" customFormat="1" ht="25.5">
      <c r="A49" s="156" t="s">
        <v>12594</v>
      </c>
      <c r="B49" s="150" t="s">
        <v>45</v>
      </c>
      <c r="C49" s="153" t="s">
        <v>12595</v>
      </c>
      <c r="D49" s="150" t="s">
        <v>12595</v>
      </c>
      <c r="E49" s="150" t="s">
        <v>143</v>
      </c>
      <c r="F49" s="150" t="s">
        <v>12594</v>
      </c>
      <c r="G49" s="150" t="s">
        <v>12</v>
      </c>
      <c r="H49" s="208">
        <v>0</v>
      </c>
      <c r="I49" s="209" t="s">
        <v>12597</v>
      </c>
      <c r="J49" s="209" t="s">
        <v>382</v>
      </c>
      <c r="K49" s="151"/>
      <c r="L49" s="151"/>
      <c r="M49" s="151"/>
      <c r="N49" s="151"/>
      <c r="O49" s="151"/>
      <c r="P49" s="211"/>
      <c r="Q49" s="152"/>
      <c r="R49" s="150" t="str">
        <f ca="1">IF(ISERROR($V49),"",OFFSET('Smelter Look-up'!$C$4,$V49-4,0)&amp;"")</f>
        <v>Yamaguchi Mica Co., Ltd. Toyohashi Factory</v>
      </c>
      <c r="S49" s="156" t="str">
        <f t="shared" ca="1" si="0"/>
        <v>JP</v>
      </c>
      <c r="T49" s="156" t="str">
        <f ca="1">IF(B49="","",IF(ISERROR(MATCH($J49,SorP!$B$1:$B$5661,0)),"",INDIRECT("'SorP'!$A$"&amp;MATCH($J49,SorP!$B$1:$B$5661,0))))</f>
        <v>JP-23</v>
      </c>
      <c r="U49" s="169"/>
      <c r="V49" s="170">
        <f>IF(C49="",NA(),MATCH($B49&amp;$C49,'Smelter Look-up'!$J:$J,0))</f>
        <v>162</v>
      </c>
      <c r="X49" s="171">
        <f t="shared" si="1"/>
        <v>0</v>
      </c>
      <c r="AB49" s="171" t="str">
        <f t="shared" si="2"/>
        <v>MicaYamaguchi Mica Co., Ltd. Toyohashi Factory</v>
      </c>
    </row>
    <row r="50" spans="1:28" s="171" customFormat="1" ht="25.5">
      <c r="A50" s="156" t="s">
        <v>12592</v>
      </c>
      <c r="B50" s="150" t="s">
        <v>45</v>
      </c>
      <c r="C50" s="153" t="s">
        <v>12593</v>
      </c>
      <c r="D50" s="150" t="s">
        <v>12593</v>
      </c>
      <c r="E50" s="150" t="s">
        <v>143</v>
      </c>
      <c r="F50" s="150" t="s">
        <v>12592</v>
      </c>
      <c r="G50" s="150" t="s">
        <v>12</v>
      </c>
      <c r="H50" s="208">
        <v>0</v>
      </c>
      <c r="I50" s="209" t="s">
        <v>12596</v>
      </c>
      <c r="J50" s="209" t="s">
        <v>382</v>
      </c>
      <c r="K50" s="151"/>
      <c r="L50" s="151"/>
      <c r="M50" s="151"/>
      <c r="N50" s="151"/>
      <c r="O50" s="151"/>
      <c r="P50" s="211"/>
      <c r="Q50" s="152"/>
      <c r="R50" s="150" t="str">
        <f ca="1">IF(ISERROR($V50),"",OFFSET('Smelter Look-up'!$C$4,$V50-4,0)&amp;"")</f>
        <v>Yamaguchi Mica Co., Ltd. Shinshiro Factory</v>
      </c>
      <c r="S50" s="156" t="str">
        <f t="shared" ca="1" si="0"/>
        <v>JP</v>
      </c>
      <c r="T50" s="156" t="str">
        <f ca="1">IF(B50="","",IF(ISERROR(MATCH($J50,SorP!$B$1:$B$5661,0)),"",INDIRECT("'SorP'!$A$"&amp;MATCH($J50,SorP!$B$1:$B$5661,0))))</f>
        <v>JP-23</v>
      </c>
      <c r="U50" s="169"/>
      <c r="V50" s="170">
        <f>IF(C50="",NA(),MATCH($B50&amp;$C50,'Smelter Look-up'!$J:$J,0))</f>
        <v>161</v>
      </c>
      <c r="X50" s="171">
        <f t="shared" si="1"/>
        <v>0</v>
      </c>
      <c r="AB50" s="171" t="str">
        <f t="shared" si="2"/>
        <v>MicaYamaguchi Mica Co., Ltd. Shinshiro Factory</v>
      </c>
    </row>
    <row r="51" spans="1:28" s="171" customFormat="1" ht="25.5">
      <c r="A51" s="156" t="s">
        <v>12580</v>
      </c>
      <c r="B51" s="150" t="s">
        <v>45</v>
      </c>
      <c r="C51" s="153" t="s">
        <v>12581</v>
      </c>
      <c r="D51" s="150" t="s">
        <v>12581</v>
      </c>
      <c r="E51" s="150" t="s">
        <v>72</v>
      </c>
      <c r="F51" s="150" t="s">
        <v>12580</v>
      </c>
      <c r="G51" s="150" t="s">
        <v>12</v>
      </c>
      <c r="H51" s="208">
        <v>0</v>
      </c>
      <c r="I51" s="209" t="s">
        <v>12582</v>
      </c>
      <c r="J51" s="209" t="s">
        <v>153</v>
      </c>
      <c r="K51" s="151"/>
      <c r="L51" s="151"/>
      <c r="M51" s="151"/>
      <c r="N51" s="151"/>
      <c r="O51" s="151"/>
      <c r="P51" s="211"/>
      <c r="Q51" s="152"/>
      <c r="R51" s="150" t="str">
        <f ca="1">IF(ISERROR($V51),"",OFFSET('Smelter Look-up'!$C$4,$V51-4,0)&amp;"")</f>
        <v>Hunan Rongtai New Material Co., Ltd.</v>
      </c>
      <c r="S51" s="156" t="str">
        <f t="shared" ca="1" si="0"/>
        <v>CN</v>
      </c>
      <c r="T51" s="156" t="str">
        <f ca="1">IF(B51="","",IF(ISERROR(MATCH($J51,SorP!$B$1:$B$5661,0)),"",INDIRECT("'SorP'!$A$"&amp;MATCH($J51,SorP!$B$1:$B$5661,0))))</f>
        <v>CN-HN</v>
      </c>
      <c r="U51" s="169"/>
      <c r="V51" s="170">
        <f>IF(C51="",NA(),MATCH($B51&amp;$C51,'Smelter Look-up'!$J:$J,0))</f>
        <v>143</v>
      </c>
      <c r="X51" s="171">
        <f t="shared" si="1"/>
        <v>0</v>
      </c>
      <c r="AB51" s="171" t="str">
        <f t="shared" si="2"/>
        <v>MicaHunan Rongtai New Material Co., Ltd.</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Bel Power Solutions DBA CUI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REBECCA SMEAD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rsmead@cui.com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503-612-2317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SAM WOODY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swoody@cui.com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800-275-4899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45352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https://www.cui.com/quality/ethics-and-compliance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2FAD11A-1C29-4328-8029-3DDFFFB5F078}"/>
    </customSheetView>
    <customSheetView guid="{4BDF1A28-30D5-449D-B20E-D6C97EF9FAE1}" showAutoFilter="1">
      <selection activeCell="C174" sqref="C174"/>
      <pageMargins left="0" right="0" top="0" bottom="0" header="0" footer="0"/>
      <pageSetup paperSize="9" orientation="portrait"/>
      <autoFilter ref="B1:N1" xr:uid="{E8D08CEA-2EC3-4738-B841-65FAAB49A9E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Rebecca Smead</cp:lastModifiedBy>
  <cp:revision/>
  <dcterms:created xsi:type="dcterms:W3CDTF">2010-06-21T21:00:23Z</dcterms:created>
  <dcterms:modified xsi:type="dcterms:W3CDTF">2024-03-01T18:28:06Z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